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80" windowWidth="8475" windowHeight="4785" activeTab="2"/>
  </bookViews>
  <sheets>
    <sheet name="Info cot tns 2023" sheetId="1" r:id="rId1"/>
    <sheet name="taux 2023" sheetId="2" r:id="rId2"/>
    <sheet name="calcul cot. 2023" sheetId="3" r:id="rId3"/>
    <sheet name="calcul assurance maladie" sheetId="4" r:id="rId4"/>
  </sheets>
  <definedNames>
    <definedName name="_xlnm.Print_Area" localSheetId="2">'calcul cot. 2023'!$A$6:$N$28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<sst xmlns="http://schemas.openxmlformats.org/spreadsheetml/2006/main" count="273" uniqueCount="218">
  <si>
    <t>TAUX D'ASSURANCE VIEILLESSE DE BASE</t>
  </si>
  <si>
    <t>COTISATION FORMATION PROFESSIONNELLE</t>
  </si>
  <si>
    <t>TAUX REGIME INVALIDITE DECES</t>
  </si>
  <si>
    <t>commerçants</t>
  </si>
  <si>
    <t>artisans</t>
  </si>
  <si>
    <t>MONTANT APPROXIMATIF DES COTISATIONS</t>
  </si>
  <si>
    <t>TOTAL GENERAL</t>
  </si>
  <si>
    <t>RETRAITE COMPLEMENTAIRE</t>
  </si>
  <si>
    <t>ALLOCATIONS</t>
  </si>
  <si>
    <t>C.S.G.</t>
  </si>
  <si>
    <t>C.R.D.S.</t>
  </si>
  <si>
    <t>ASSURANCE</t>
  </si>
  <si>
    <t>ARTISANS</t>
  </si>
  <si>
    <t>COMMERCANTS</t>
  </si>
  <si>
    <t>FAMILLIALES</t>
  </si>
  <si>
    <t>*</t>
  </si>
  <si>
    <t>VIEILLESSE</t>
  </si>
  <si>
    <t xml:space="preserve">REGIME </t>
  </si>
  <si>
    <t>INVALIDITE</t>
  </si>
  <si>
    <t>REGIME</t>
  </si>
  <si>
    <t>DE BASE</t>
  </si>
  <si>
    <t>OBLIGATOIRE</t>
  </si>
  <si>
    <t>DECES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</si>
  <si>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</si>
  <si>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</si>
  <si>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</si>
  <si>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</si>
  <si>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</si>
  <si>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</si>
  <si>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</si>
  <si>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</si>
  <si>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</si>
  <si>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T1</t>
  </si>
  <si>
    <t>T2</t>
  </si>
  <si>
    <t>RESULTAT</t>
  </si>
  <si>
    <t>DECLARE</t>
  </si>
  <si>
    <t xml:space="preserve"> </t>
  </si>
  <si>
    <t>* la base de calcul de la C.S.G et de la C.R.D.S. doit prendre en compte le revenu déclaré majoré</t>
  </si>
  <si>
    <t xml:space="preserve">   des cotisations professionnelles obligatoires.</t>
  </si>
  <si>
    <t>Tous</t>
  </si>
  <si>
    <t>Assiette</t>
  </si>
  <si>
    <t>maladie maternité</t>
  </si>
  <si>
    <t>indemnités journalières:</t>
  </si>
  <si>
    <t>Saisissez votre résultat à déclarer</t>
  </si>
  <si>
    <t>. Cotisation forfaitaire sur base d' 1 PASS -  commerçants</t>
  </si>
  <si>
    <t>. Sur la totalité du revenu</t>
  </si>
  <si>
    <t xml:space="preserve">. Si conjoint collaborateur </t>
  </si>
  <si>
    <t>ALLOCATIONS FAMILIALES</t>
  </si>
  <si>
    <t>C.S.G  C.R.D.S.</t>
  </si>
  <si>
    <t xml:space="preserve">ASSURANCE MALADIE MATERNITE </t>
  </si>
  <si>
    <t>ASSURANCE VIEILLESSE</t>
  </si>
  <si>
    <t>Indemnités journalières</t>
  </si>
  <si>
    <t>régime de base</t>
  </si>
  <si>
    <t>ASSUJETTIS</t>
  </si>
  <si>
    <t xml:space="preserve">     Tous                        </t>
  </si>
  <si>
    <t>BENEFICIAIRES</t>
  </si>
  <si>
    <t>Dans les mêmes conditions</t>
  </si>
  <si>
    <t>Dans les mêmes conditions que le</t>
  </si>
  <si>
    <r>
      <t xml:space="preserve">   </t>
    </r>
    <r>
      <rPr>
        <b/>
        <sz val="10"/>
        <rFont val="MS Sans Serif"/>
        <family val="2"/>
      </rPr>
      <t xml:space="preserve"> C</t>
    </r>
    <r>
      <rPr>
        <sz val="10"/>
        <rFont val="MS Sans Serif"/>
        <family val="0"/>
      </rPr>
      <t xml:space="preserve"> :régime retraite</t>
    </r>
  </si>
  <si>
    <t>que le reste de la population</t>
  </si>
  <si>
    <t>reste de la population à l'exclusion des</t>
  </si>
  <si>
    <t>complémentaire</t>
  </si>
  <si>
    <t>conditions que les cotisations</t>
  </si>
  <si>
    <t>indemnités journalières.</t>
  </si>
  <si>
    <t>d'allocations familiales</t>
  </si>
  <si>
    <t>et allocations forfaitaires de repos maternel</t>
  </si>
  <si>
    <r>
      <rPr>
        <b/>
        <sz val="10"/>
        <rFont val="MS Sans Serif"/>
        <family val="2"/>
      </rPr>
      <t xml:space="preserve">  I</t>
    </r>
    <r>
      <rPr>
        <sz val="10"/>
        <rFont val="MS Sans Serif"/>
        <family val="2"/>
      </rPr>
      <t xml:space="preserve"> : régime invalidité-déces</t>
    </r>
  </si>
  <si>
    <t>EXONERATIONS</t>
  </si>
  <si>
    <t>MINIMUM</t>
  </si>
  <si>
    <t>ASSIETTE</t>
  </si>
  <si>
    <t>Revenus professionnels de</t>
  </si>
  <si>
    <t>Revenus professionnels nets de</t>
  </si>
  <si>
    <t>Revenus professionnels nets</t>
  </si>
  <si>
    <t>Revenus professionnels</t>
  </si>
  <si>
    <t>l'avant dernière année civile</t>
  </si>
  <si>
    <t xml:space="preserve">l'année de référence </t>
  </si>
  <si>
    <t>tels qu'ils sont retenus pour</t>
  </si>
  <si>
    <t xml:space="preserve">nets tels qu'ils sont </t>
  </si>
  <si>
    <t>retenus pour le calcul de</t>
  </si>
  <si>
    <t>.(1)</t>
  </si>
  <si>
    <t>l'assiette de l'impôt (avec</t>
  </si>
  <si>
    <t xml:space="preserve">retenus pour l'assiette de </t>
  </si>
  <si>
    <t>l'impôt sur le revenu avec</t>
  </si>
  <si>
    <t>régularisation) dans la limite</t>
  </si>
  <si>
    <t>l'impôt (avec régularisa-</t>
  </si>
  <si>
    <t>régularisation par la suite</t>
  </si>
  <si>
    <t>du PASS (1)</t>
  </si>
  <si>
    <t>en fonction de la déclaration</t>
  </si>
  <si>
    <r>
      <t xml:space="preserve">pour </t>
    </r>
    <r>
      <rPr>
        <b/>
        <sz val="10"/>
        <rFont val="MS Sans Serif"/>
        <family val="2"/>
      </rPr>
      <t>C</t>
    </r>
  </si>
  <si>
    <t>de la dernière année.(1)</t>
  </si>
  <si>
    <t xml:space="preserve">et  dans la limite du PASS </t>
  </si>
  <si>
    <r>
      <t>pour</t>
    </r>
    <r>
      <rPr>
        <b/>
        <sz val="10"/>
        <rFont val="MS Sans Serif"/>
        <family val="2"/>
      </rPr>
      <t xml:space="preserve"> I</t>
    </r>
  </si>
  <si>
    <t xml:space="preserve">TAUX ET </t>
  </si>
  <si>
    <t>PLAFONNEMENT</t>
  </si>
  <si>
    <t>augmenté des cotisations sociales obligatoires</t>
  </si>
  <si>
    <t>"+"</t>
  </si>
  <si>
    <t>0,50% CRDS</t>
  </si>
  <si>
    <t>COTISATION</t>
  </si>
  <si>
    <t>Zéro</t>
  </si>
  <si>
    <t>Pas de limite</t>
  </si>
  <si>
    <t>MAXIMUM</t>
  </si>
  <si>
    <t>Assurance maladie: pas de plafond</t>
  </si>
  <si>
    <t>plus</t>
  </si>
  <si>
    <t>CALCUL</t>
  </si>
  <si>
    <t>1er janvier - 31 décembre</t>
  </si>
  <si>
    <t>1er avril -31 mars</t>
  </si>
  <si>
    <t>1er janvier-31 décembre</t>
  </si>
  <si>
    <t>(année de référence)</t>
  </si>
  <si>
    <t>DECLARATION</t>
  </si>
  <si>
    <t>Avant le 1er mai au titre de</t>
  </si>
  <si>
    <t>Avant le 1er mai</t>
  </si>
  <si>
    <t>l'année antérieure</t>
  </si>
  <si>
    <t>PAIEMENT</t>
  </si>
  <si>
    <t xml:space="preserve">prélèvement automatique </t>
  </si>
  <si>
    <t xml:space="preserve">IDEM REGIME </t>
  </si>
  <si>
    <t>mensuel le 5 ou 20</t>
  </si>
  <si>
    <t>mesuel le 5 ou 20</t>
  </si>
  <si>
    <t>ou option pour prélèvement</t>
  </si>
  <si>
    <t>trimestriel 5/2 5/5 5/8 5/11</t>
  </si>
  <si>
    <t>Régularisation en fin année</t>
  </si>
  <si>
    <t>COMPLENTAIRE</t>
  </si>
  <si>
    <t>NOM DE L'</t>
  </si>
  <si>
    <t>ORGANISME</t>
  </si>
  <si>
    <t>(1) Le revenu professionnel s'entend avant déduction des déficits des années antérieures et comprend les plus</t>
  </si>
  <si>
    <t xml:space="preserve">       values à court terme sur cession d'actifs immobilisés et réintégration des cotisations personnelles facultatives.</t>
  </si>
  <si>
    <t xml:space="preserve">       Pour les entreprises non adhérentes d'un centre de gestion  agréé, le revenu pris en compte pour le calcul des cotisations</t>
  </si>
  <si>
    <t>PLAFOND MENSUEL SECURITE SOCIALE (SS) en €</t>
  </si>
  <si>
    <t xml:space="preserve">PLAFOND ANNUEL SS (PASS) </t>
  </si>
  <si>
    <r>
      <t>T</t>
    </r>
    <r>
      <rPr>
        <b/>
        <sz val="10"/>
        <rFont val="MS Sans Serif"/>
        <family val="2"/>
      </rPr>
      <t>AUX C.S.G. C.R.D.S</t>
    </r>
    <r>
      <rPr>
        <sz val="10"/>
        <rFont val="MS Sans Serif"/>
        <family val="0"/>
      </rPr>
      <t>.</t>
    </r>
  </si>
  <si>
    <t>. C.R.D.S. (non déd.) sur la totalite du revenu (augmenté des cotisations sociales obligatoires)</t>
  </si>
  <si>
    <t xml:space="preserve">TAUX D'ASSURANCE MALADIE MATERNITE </t>
  </si>
  <si>
    <t>. Dans la limite de 5 fois le PASS</t>
  </si>
  <si>
    <t>. Dans la limite du PASS</t>
  </si>
  <si>
    <t>. Dans la limite d' un plafond spécifique</t>
  </si>
  <si>
    <t>. Entre le plafond spécifique et 4 PASS</t>
  </si>
  <si>
    <t>. Entre le plafond spécifique  et 4 PASS</t>
  </si>
  <si>
    <t>, Dans la limite d'1 PASS</t>
  </si>
  <si>
    <t>. Cotisation forfaitaire sur base d' 1 PASS - artisans</t>
  </si>
  <si>
    <t>. Cotisation minimale sur base de 11,50 % du PASS</t>
  </si>
  <si>
    <t>. Cotisation minimale sur la base de 11.50 % du PASS</t>
  </si>
  <si>
    <t>. Cotisation minimale sur la base de 11,50 % du PASS</t>
  </si>
  <si>
    <t xml:space="preserve">    +  Si inscrit au répertoire des métiers</t>
  </si>
  <si>
    <t>11,50 % du PASS</t>
  </si>
  <si>
    <r>
      <t>. Dans la limite du PASS: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17,75%</t>
    </r>
  </si>
  <si>
    <r>
      <t xml:space="preserve">I: </t>
    </r>
    <r>
      <rPr>
        <sz val="10"/>
        <rFont val="MS Sans Serif"/>
        <family val="2"/>
      </rPr>
      <t>1,30%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dans la limite du PASS</t>
    </r>
  </si>
  <si>
    <t>. C.S.G. (2,4% non déd. - 6,8% déd.)  sur la totalite du revenu (augmenté des cotisations sociales obligatoires)</t>
  </si>
  <si>
    <t>de 0 à 3,10%</t>
  </si>
  <si>
    <t>0% si  revenu &lt;ou = 110% du PASS</t>
  </si>
  <si>
    <t>3,10% si revenu &gt; 140% du PASS</t>
  </si>
  <si>
    <t>Taux réduit (de 0% à 3,10%) si revenu compris entre 110% et 140% du PASS</t>
  </si>
  <si>
    <t>9,2% CSG</t>
  </si>
  <si>
    <r>
      <rPr>
        <b/>
        <sz val="10"/>
        <rFont val="MS Sans Serif"/>
        <family val="2"/>
      </rPr>
      <t>Indemnités journalières</t>
    </r>
    <r>
      <rPr>
        <sz val="10"/>
        <rFont val="MS Sans Serif"/>
        <family val="2"/>
      </rPr>
      <t>: 0,85 % dans la limite de 5 fois le PASS</t>
    </r>
  </si>
  <si>
    <t>Sécurité Sociale des Indépendants (ex RSI)</t>
  </si>
  <si>
    <t>Sécurité Sociale des Indépendants     (ex RSI)</t>
  </si>
  <si>
    <t>Sécurité Sociale des Indépendants          (ex RSI)</t>
  </si>
  <si>
    <t>Sécurité Sociale des Indépendants  (ex RSI)</t>
  </si>
  <si>
    <t>R: revenu d'activité</t>
  </si>
  <si>
    <t>TAUX RETENU</t>
  </si>
  <si>
    <r>
      <t xml:space="preserve">R </t>
    </r>
    <r>
      <rPr>
        <sz val="12"/>
        <color indexed="8"/>
        <rFont val="Calibri"/>
        <family val="2"/>
      </rPr>
      <t>≤ à 0,4 PASS</t>
    </r>
  </si>
  <si>
    <t>1,1 PASS &lt; R ≤ 5 PASS</t>
  </si>
  <si>
    <t>7,2%xR</t>
  </si>
  <si>
    <t>R &gt; 5 PASS</t>
  </si>
  <si>
    <t>Si le revenu déclaré est:</t>
  </si>
  <si>
    <t>Taux calculé</t>
  </si>
  <si>
    <t>TAUX REGIME RETRAITE COMPLEMENTAIRE OBLIGATOIRE</t>
  </si>
  <si>
    <t>. Sur  revenu au-delà du PASS: 0,6 %</t>
  </si>
  <si>
    <t>INVALIDITE DECES</t>
  </si>
  <si>
    <t>MALADIE   MATERNITE</t>
  </si>
  <si>
    <t>A partir de 62 ans</t>
  </si>
  <si>
    <t>, Cotisation minimale sur base 40% du PASS</t>
  </si>
  <si>
    <t>REGIME NORMAL</t>
  </si>
  <si>
    <t>Cotisations sociales 2023 des travailleurs indépendants dans la catégorie des BIC (Régime normal)</t>
  </si>
  <si>
    <t>Revenu entre 60% et 110% du PASS: de 4,5% à 7,2%</t>
  </si>
  <si>
    <t>Revenu entre 40% et 60% du PASS: de 0,5% à 4,5%</t>
  </si>
  <si>
    <t>Revenus entre 110% et 5 PASS: 7,2%</t>
  </si>
  <si>
    <t>Part des revenus &gt; 5 PASS: 6,5%</t>
  </si>
  <si>
    <r>
      <rPr>
        <b/>
        <sz val="10"/>
        <rFont val="MS Sans Serif"/>
        <family val="0"/>
      </rPr>
      <t>Indemnités journalières</t>
    </r>
    <r>
      <rPr>
        <sz val="10"/>
        <rFont val="MS Sans Serif"/>
        <family val="0"/>
      </rPr>
      <t>: 0,85% sur base de 40% du PASS, soit  150 €</t>
    </r>
  </si>
  <si>
    <t>soit 5 059 €</t>
  </si>
  <si>
    <t>5 059 x 17,75 %= 898</t>
  </si>
  <si>
    <t>0,6 % sur revenus au-delà de 43 992 €</t>
  </si>
  <si>
    <r>
      <t>43 992 x 17,75%=</t>
    </r>
    <r>
      <rPr>
        <b/>
        <sz val="10"/>
        <rFont val="MS Sans Serif"/>
        <family val="2"/>
      </rPr>
      <t xml:space="preserve"> 7 809</t>
    </r>
  </si>
  <si>
    <r>
      <t>I</t>
    </r>
    <r>
      <rPr>
        <sz val="10"/>
        <rFont val="MS Sans Serif"/>
        <family val="2"/>
      </rPr>
      <t>: 11,50 % du PASS, soit 5 059 €</t>
    </r>
  </si>
  <si>
    <r>
      <rPr>
        <b/>
        <sz val="10"/>
        <rFont val="MS Sans Serif"/>
        <family val="2"/>
      </rPr>
      <t>I</t>
    </r>
    <r>
      <rPr>
        <sz val="10"/>
        <rFont val="MS Sans Serif"/>
        <family val="2"/>
      </rPr>
      <t>= 5 059 x 1,30%=</t>
    </r>
    <r>
      <rPr>
        <b/>
        <sz val="10"/>
        <rFont val="MS Sans Serif"/>
        <family val="2"/>
      </rPr>
      <t xml:space="preserve"> 66</t>
    </r>
  </si>
  <si>
    <r>
      <rPr>
        <b/>
        <sz val="10"/>
        <rFont val="MS Sans Serif"/>
        <family val="2"/>
      </rPr>
      <t xml:space="preserve">I </t>
    </r>
    <r>
      <rPr>
        <sz val="10"/>
        <rFont val="MS Sans Serif"/>
        <family val="2"/>
      </rPr>
      <t>= 43 992 x1,30%=</t>
    </r>
    <r>
      <rPr>
        <b/>
        <sz val="10"/>
        <rFont val="MS Sans Serif"/>
        <family val="2"/>
      </rPr>
      <t xml:space="preserve"> 572</t>
    </r>
  </si>
  <si>
    <t xml:space="preserve">       sociales est le revenu avant majoration de 1,10.</t>
  </si>
  <si>
    <t>Cotisations sociales 2023 des travailleurs indépendants dans la catégorie des BIC</t>
  </si>
  <si>
    <t>Taux des cotisations sociales 2023</t>
  </si>
  <si>
    <r>
      <t>.</t>
    </r>
    <r>
      <rPr>
        <sz val="10"/>
        <rFont val="MS Sans Serif"/>
        <family val="0"/>
      </rPr>
      <t xml:space="preserve"> Revenu &lt; 17 597 (40% du PASS): base forfaitaire: 0,5%*17 597 = 88</t>
    </r>
  </si>
  <si>
    <t>de 0,5 à 4,5%</t>
  </si>
  <si>
    <t>. Revenu compris entre 17 597 (40% du PASS) et 26 395 (60% du PASS)  (2)</t>
  </si>
  <si>
    <t>de 4,5% à 7,2%</t>
  </si>
  <si>
    <t>. Revenu compris entre 26 395 € (60% du PASS) et 48 391 € (110% du PASS)  (3)</t>
  </si>
  <si>
    <t>, Revenu compris entre 48 391 € (110% du PASS) et  219 960 € (5 PASS)</t>
  </si>
  <si>
    <t>, Part des revenus &gt; 5 PASS (219 960 €)</t>
  </si>
  <si>
    <t>.+  sur revenu au-delà de 43 992 €</t>
  </si>
  <si>
    <t xml:space="preserve">Cotisations sociales des travailleurs indépendants 2023 dans la catégorie des BIC </t>
  </si>
  <si>
    <t xml:space="preserve"> dans les mêmes </t>
  </si>
  <si>
    <t>Imposition recouvrée</t>
  </si>
  <si>
    <t>(2)  le taux à appliquer est: [4/(0,2 * PASS)] * [R - (0,4 * PASS)] + 0,5</t>
  </si>
  <si>
    <t>(3) le taux à appliquer est: [2,7 / (0,5 * PASS)] * [R - (0,6 * PASS)] + 4,5</t>
  </si>
  <si>
    <r>
      <t xml:space="preserve">0,4 PASS &lt; R </t>
    </r>
    <r>
      <rPr>
        <sz val="12"/>
        <color indexed="8"/>
        <rFont val="Calibri"/>
        <family val="2"/>
      </rPr>
      <t>≤ 0,6 PASS</t>
    </r>
  </si>
  <si>
    <t>0,5%x0,4PASS</t>
  </si>
  <si>
    <r>
      <t xml:space="preserve">0,6 PASS &lt; R </t>
    </r>
    <r>
      <rPr>
        <sz val="12"/>
        <color indexed="8"/>
        <rFont val="Calibri"/>
        <family val="2"/>
      </rPr>
      <t>≤ 1,1 PASS</t>
    </r>
  </si>
  <si>
    <t>INDEMNITES</t>
  </si>
  <si>
    <t>JOURNALIERES</t>
  </si>
  <si>
    <t>. Revenu inférieur ou égal à 48 391 € (110 % du PASS)</t>
  </si>
  <si>
    <t>. Revenu supérieur à 61 589 € (140 % du PASS)</t>
  </si>
  <si>
    <t>. Revenu compris entre 48 391 € et 61 589 € (110 % et 140% du PASS)  (1)</t>
  </si>
  <si>
    <t xml:space="preserve">TAUX D'ALLOCATIONS FAMILIALES </t>
  </si>
  <si>
    <t>(1) le  taux à appliquer: (3,10% /0,3 PASS) X (R- 1,1 PASS)</t>
  </si>
  <si>
    <t xml:space="preserve">ASSURANCE </t>
  </si>
  <si>
    <t>(7,2%x5PASS)+[(R-5PASS)x6,5%)]</t>
  </si>
  <si>
    <t>[(4/0,2PASS)x(R-0,4PASS)]/100+0,005</t>
  </si>
  <si>
    <t>[(2,7/0,5PASS)x(R-0,6PASS)]/100+0,045</t>
  </si>
  <si>
    <t>Revenu&lt; 40% du PASS: base forfaitaire de                0,5% * 17 597, soit 88 €</t>
  </si>
  <si>
    <t>tion) dans la limite de 40 784 €</t>
  </si>
  <si>
    <r>
      <t xml:space="preserve">  </t>
    </r>
    <r>
      <rPr>
        <b/>
        <sz val="10"/>
        <rFont val="MS Sans Serif"/>
        <family val="2"/>
      </rPr>
      <t>C</t>
    </r>
    <r>
      <rPr>
        <sz val="10"/>
        <rFont val="MS Sans Serif"/>
        <family val="2"/>
      </rPr>
      <t xml:space="preserve"> :.7%  dans la limite de 40 784 €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et 8%  entre 40 784 € et 4 PASS </t>
    </r>
  </si>
  <si>
    <r>
      <rPr>
        <b/>
        <sz val="9"/>
        <rFont val="MS Sans Serif"/>
        <family val="2"/>
      </rPr>
      <t xml:space="preserve">C </t>
    </r>
    <r>
      <rPr>
        <sz val="9"/>
        <rFont val="MS Sans Serif"/>
        <family val="2"/>
      </rPr>
      <t>= 40 784x7% + (175 968-40 784)x8% = 13 670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</si>
</sst>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MS Sans Serif"/>
      <family val="0"/>
    </font>
    <font>
      <b/>
      <sz val="7"/>
      <name val="MS Sans Serif"/>
      <family val="0"/>
    </font>
    <font>
      <b/>
      <sz val="10"/>
      <color indexed="10"/>
      <name val="MS Sans Serif"/>
      <family val="2"/>
    </font>
    <font>
      <b/>
      <sz val="10"/>
      <color indexed="4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2"/>
    </font>
    <font>
      <b/>
      <sz val="9"/>
      <name val="MS Sans Serif"/>
      <family val="2"/>
    </font>
    <font>
      <b/>
      <sz val="12"/>
      <name val="Courier New"/>
      <family val="3"/>
    </font>
    <font>
      <sz val="10"/>
      <color indexed="10"/>
      <name val="MS Sans Serif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1"/>
      <color indexed="56"/>
      <name val="MS Sans Serif"/>
      <family val="2"/>
    </font>
    <font>
      <b/>
      <sz val="12"/>
      <color indexed="8"/>
      <name val="Calibri"/>
      <family val="2"/>
    </font>
    <font>
      <b/>
      <sz val="12"/>
      <color indexed="56"/>
      <name val="MS Sans Serif"/>
      <family val="2"/>
    </font>
    <font>
      <sz val="10"/>
      <color indexed="56"/>
      <name val="MS Sans Serif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MS Sans Serif"/>
      <family val="2"/>
    </font>
    <font>
      <sz val="12"/>
      <color theme="1"/>
      <name val="Calibri"/>
      <family val="2"/>
    </font>
    <font>
      <b/>
      <sz val="11"/>
      <color theme="3" tint="0.39998000860214233"/>
      <name val="MS Sans Serif"/>
      <family val="2"/>
    </font>
    <font>
      <sz val="10"/>
      <color rgb="FFFF0000"/>
      <name val="MS Sans Serif"/>
      <family val="0"/>
    </font>
    <font>
      <b/>
      <sz val="10"/>
      <color rgb="FFFF0000"/>
      <name val="MS Sans Serif"/>
      <family val="2"/>
    </font>
    <font>
      <b/>
      <sz val="12"/>
      <color theme="1"/>
      <name val="Calibri"/>
      <family val="2"/>
    </font>
    <font>
      <b/>
      <sz val="12"/>
      <color theme="4"/>
      <name val="MS Sans Serif"/>
      <family val="2"/>
    </font>
    <font>
      <sz val="10"/>
      <color theme="4"/>
      <name val="MS Sans Serif"/>
      <family val="2"/>
    </font>
    <font>
      <b/>
      <sz val="12"/>
      <color theme="3" tint="0.39998000860214233"/>
      <name val="MS Sans Serif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6" fillId="33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4" borderId="40" xfId="0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0" fontId="0" fillId="0" borderId="22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6" fontId="0" fillId="0" borderId="26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26" xfId="0" applyNumberFormat="1" applyFont="1" applyBorder="1" applyAlignment="1">
      <alignment horizontal="right"/>
    </xf>
    <xf numFmtId="0" fontId="0" fillId="34" borderId="44" xfId="0" applyFill="1" applyBorder="1" applyAlignment="1">
      <alignment horizontal="center"/>
    </xf>
    <xf numFmtId="0" fontId="0" fillId="0" borderId="34" xfId="0" applyBorder="1" applyAlignment="1">
      <alignment/>
    </xf>
    <xf numFmtId="10" fontId="0" fillId="34" borderId="36" xfId="0" applyNumberForma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3" fontId="0" fillId="0" borderId="13" xfId="0" applyNumberFormat="1" applyFont="1" applyBorder="1" applyAlignment="1">
      <alignment horizontal="center" vertical="center"/>
    </xf>
    <xf numFmtId="6" fontId="0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/>
    </xf>
    <xf numFmtId="10" fontId="0" fillId="0" borderId="13" xfId="0" applyNumberFormat="1" applyFont="1" applyBorder="1" applyAlignment="1">
      <alignment horizontal="center" vertical="center"/>
    </xf>
    <xf numFmtId="10" fontId="54" fillId="0" borderId="13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10" fontId="0" fillId="0" borderId="13" xfId="0" applyNumberFormat="1" applyFont="1" applyBorder="1" applyAlignment="1">
      <alignment horizontal="center" vertical="top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3" fontId="0" fillId="0" borderId="5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6" fillId="33" borderId="2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wrapText="1"/>
    </xf>
    <xf numFmtId="0" fontId="0" fillId="0" borderId="0" xfId="0" applyNumberFormat="1" applyFont="1" applyAlignment="1">
      <alignment/>
    </xf>
    <xf numFmtId="10" fontId="0" fillId="0" borderId="33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34" borderId="4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3" fontId="6" fillId="33" borderId="21" xfId="0" applyNumberFormat="1" applyFont="1" applyFill="1" applyBorder="1" applyAlignment="1" quotePrefix="1">
      <alignment horizontal="center" vertical="center"/>
    </xf>
    <xf numFmtId="0" fontId="55" fillId="0" borderId="0" xfId="0" applyFont="1" applyAlignment="1">
      <alignment/>
    </xf>
    <xf numFmtId="173" fontId="55" fillId="0" borderId="54" xfId="0" applyNumberFormat="1" applyFont="1" applyBorder="1" applyAlignment="1">
      <alignment horizontal="center" vertical="center"/>
    </xf>
    <xf numFmtId="174" fontId="55" fillId="0" borderId="54" xfId="0" applyNumberFormat="1" applyFont="1" applyBorder="1" applyAlignment="1">
      <alignment horizontal="center" vertical="center"/>
    </xf>
    <xf numFmtId="175" fontId="55" fillId="0" borderId="54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0" fillId="0" borderId="13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10" fontId="0" fillId="0" borderId="26" xfId="0" applyNumberFormat="1" applyFont="1" applyBorder="1" applyAlignment="1">
      <alignment horizontal="left" vertical="center" wrapText="1"/>
    </xf>
    <xf numFmtId="1" fontId="0" fillId="0" borderId="26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26" xfId="0" applyNumberFormat="1" applyFont="1" applyBorder="1" applyAlignment="1">
      <alignment horizontal="left" wrapText="1"/>
    </xf>
    <xf numFmtId="0" fontId="57" fillId="0" borderId="26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5" fillId="0" borderId="54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9" fillId="0" borderId="54" xfId="0" applyFont="1" applyFill="1" applyBorder="1" applyAlignment="1">
      <alignment horizontal="center"/>
    </xf>
    <xf numFmtId="0" fontId="5" fillId="0" borderId="20" xfId="0" applyFont="1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34" borderId="36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4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/>
    </xf>
    <xf numFmtId="1" fontId="1" fillId="34" borderId="36" xfId="0" applyNumberFormat="1" applyFont="1" applyFill="1" applyBorder="1" applyAlignment="1">
      <alignment horizontal="center" vertical="top"/>
    </xf>
    <xf numFmtId="1" fontId="1" fillId="34" borderId="22" xfId="0" applyNumberFormat="1" applyFont="1" applyFill="1" applyBorder="1" applyAlignment="1">
      <alignment horizontal="center" vertical="top"/>
    </xf>
    <xf numFmtId="1" fontId="1" fillId="34" borderId="44" xfId="0" applyNumberFormat="1" applyFont="1" applyFill="1" applyBorder="1" applyAlignment="1">
      <alignment horizontal="center" vertical="top"/>
    </xf>
    <xf numFmtId="1" fontId="1" fillId="34" borderId="27" xfId="0" applyNumberFormat="1" applyFont="1" applyFill="1" applyBorder="1" applyAlignment="1">
      <alignment horizontal="center" vertical="top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1" fontId="10" fillId="34" borderId="36" xfId="0" applyNumberFormat="1" applyFont="1" applyFill="1" applyBorder="1" applyAlignment="1">
      <alignment horizontal="center" vertical="top"/>
    </xf>
    <xf numFmtId="1" fontId="10" fillId="34" borderId="22" xfId="0" applyNumberFormat="1" applyFont="1" applyFill="1" applyBorder="1" applyAlignment="1">
      <alignment horizontal="center" vertical="top"/>
    </xf>
    <xf numFmtId="0" fontId="0" fillId="34" borderId="40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4" borderId="36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4" borderId="22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34" borderId="40" xfId="0" applyFont="1" applyFill="1" applyBorder="1" applyAlignment="1">
      <alignment horizontal="left"/>
    </xf>
    <xf numFmtId="0" fontId="10" fillId="0" borderId="34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0" fillId="0" borderId="5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34" borderId="27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174" fontId="63" fillId="0" borderId="59" xfId="0" applyNumberFormat="1" applyFont="1" applyBorder="1" applyAlignment="1">
      <alignment horizontal="center"/>
    </xf>
    <xf numFmtId="174" fontId="63" fillId="0" borderId="65" xfId="0" applyNumberFormat="1" applyFont="1" applyBorder="1" applyAlignment="1">
      <alignment horizontal="center"/>
    </xf>
    <xf numFmtId="174" fontId="63" fillId="0" borderId="60" xfId="0" applyNumberFormat="1" applyFont="1" applyBorder="1" applyAlignment="1">
      <alignment horizontal="center"/>
    </xf>
    <xf numFmtId="0" fontId="55" fillId="0" borderId="54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wrapText="1"/>
    </xf>
    <xf numFmtId="0" fontId="55" fillId="0" borderId="54" xfId="0" applyFont="1" applyBorder="1" applyAlignment="1">
      <alignment horizontal="center"/>
    </xf>
    <xf numFmtId="0" fontId="59" fillId="0" borderId="59" xfId="0" applyFont="1" applyBorder="1" applyAlignment="1">
      <alignment horizontal="center"/>
    </xf>
    <xf numFmtId="0" fontId="59" fillId="0" borderId="65" xfId="0" applyFont="1" applyBorder="1" applyAlignment="1">
      <alignment horizontal="center"/>
    </xf>
    <xf numFmtId="0" fontId="59" fillId="0" borderId="60" xfId="0" applyFont="1" applyBorder="1" applyAlignment="1">
      <alignment horizontal="center"/>
    </xf>
    <xf numFmtId="0" fontId="59" fillId="36" borderId="54" xfId="0" applyFont="1" applyFill="1" applyBorder="1" applyAlignment="1">
      <alignment horizontal="left"/>
    </xf>
    <xf numFmtId="0" fontId="59" fillId="36" borderId="54" xfId="0" applyFont="1" applyFill="1" applyBorder="1" applyAlignment="1">
      <alignment horizontal="center"/>
    </xf>
    <xf numFmtId="0" fontId="55" fillId="0" borderId="59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59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7</xdr:row>
      <xdr:rowOff>38100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38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5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76200</xdr:colOff>
      <xdr:row>7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657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5</xdr:row>
      <xdr:rowOff>200025</xdr:rowOff>
    </xdr:from>
    <xdr:to>
      <xdr:col>8</xdr:col>
      <xdr:colOff>485775</xdr:colOff>
      <xdr:row>5</xdr:row>
      <xdr:rowOff>200025</xdr:rowOff>
    </xdr:to>
    <xdr:sp>
      <xdr:nvSpPr>
        <xdr:cNvPr id="1" name="Connecteur droit 1"/>
        <xdr:cNvSpPr>
          <a:spLocks/>
        </xdr:cNvSpPr>
      </xdr:nvSpPr>
      <xdr:spPr>
        <a:xfrm flipV="1">
          <a:off x="4572000" y="11239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733425</xdr:colOff>
      <xdr:row>6</xdr:row>
      <xdr:rowOff>200025</xdr:rowOff>
    </xdr:from>
    <xdr:to>
      <xdr:col>8</xdr:col>
      <xdr:colOff>457200</xdr:colOff>
      <xdr:row>6</xdr:row>
      <xdr:rowOff>200025</xdr:rowOff>
    </xdr:to>
    <xdr:sp>
      <xdr:nvSpPr>
        <xdr:cNvPr id="2" name="Connecteur droit 2"/>
        <xdr:cNvSpPr>
          <a:spLocks/>
        </xdr:cNvSpPr>
      </xdr:nvSpPr>
      <xdr:spPr>
        <a:xfrm flipV="1">
          <a:off x="4543425" y="13239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695325</xdr:colOff>
      <xdr:row>7</xdr:row>
      <xdr:rowOff>200025</xdr:rowOff>
    </xdr:from>
    <xdr:to>
      <xdr:col>8</xdr:col>
      <xdr:colOff>438150</xdr:colOff>
      <xdr:row>7</xdr:row>
      <xdr:rowOff>200025</xdr:rowOff>
    </xdr:to>
    <xdr:sp>
      <xdr:nvSpPr>
        <xdr:cNvPr id="3" name="Connecteur droit 3"/>
        <xdr:cNvSpPr>
          <a:spLocks/>
        </xdr:cNvSpPr>
      </xdr:nvSpPr>
      <xdr:spPr>
        <a:xfrm>
          <a:off x="4505325" y="15240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96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30.140625" style="0" customWidth="1"/>
    <col min="2" max="2" width="34.7109375" style="0" customWidth="1"/>
    <col min="3" max="3" width="30.8515625" style="0" customWidth="1"/>
    <col min="4" max="4" width="45.7109375" style="0" customWidth="1"/>
    <col min="5" max="5" width="38.57421875" style="0" customWidth="1"/>
    <col min="7" max="7" width="25.140625" style="0" customWidth="1"/>
  </cols>
  <sheetData>
    <row r="6" ht="15.75" customHeight="1"/>
    <row r="8" spans="1:7" ht="15.75">
      <c r="A8" s="203" t="s">
        <v>171</v>
      </c>
      <c r="B8" s="204"/>
      <c r="C8" s="204"/>
      <c r="D8" s="204"/>
      <c r="E8" s="204"/>
      <c r="F8" s="204"/>
      <c r="G8" s="204"/>
    </row>
    <row r="9" spans="1:7" ht="13.5" thickBot="1">
      <c r="A9" s="25"/>
      <c r="B9" s="25"/>
      <c r="C9" s="25"/>
      <c r="D9" s="25"/>
      <c r="E9" s="25"/>
      <c r="F9" s="25"/>
      <c r="G9" s="25"/>
    </row>
    <row r="10" spans="1:7" ht="13.5" thickTop="1">
      <c r="A10" s="29"/>
      <c r="B10" s="30" t="s">
        <v>47</v>
      </c>
      <c r="C10" s="30" t="s">
        <v>48</v>
      </c>
      <c r="D10" s="31" t="s">
        <v>49</v>
      </c>
      <c r="E10" s="32" t="s">
        <v>50</v>
      </c>
      <c r="F10" s="205" t="s">
        <v>7</v>
      </c>
      <c r="G10" s="206"/>
    </row>
    <row r="11" spans="1:7" ht="12.75">
      <c r="A11" s="29"/>
      <c r="B11" s="33"/>
      <c r="C11" s="33"/>
      <c r="D11" s="34" t="s">
        <v>51</v>
      </c>
      <c r="E11" s="35"/>
      <c r="F11" s="197" t="s">
        <v>21</v>
      </c>
      <c r="G11" s="198"/>
    </row>
    <row r="12" spans="1:7" ht="12.75">
      <c r="A12" s="29"/>
      <c r="B12" s="33"/>
      <c r="C12" s="33"/>
      <c r="D12" s="34"/>
      <c r="E12" s="34" t="s">
        <v>52</v>
      </c>
      <c r="F12" s="197" t="s">
        <v>166</v>
      </c>
      <c r="G12" s="198"/>
    </row>
    <row r="13" spans="1:7" ht="13.5" thickBot="1">
      <c r="A13" s="37"/>
      <c r="B13" s="38"/>
      <c r="C13" s="38"/>
      <c r="D13" s="34"/>
      <c r="E13" s="39"/>
      <c r="F13" s="197"/>
      <c r="G13" s="198"/>
    </row>
    <row r="14" spans="1:7" ht="14.25" thickBot="1" thickTop="1">
      <c r="A14" s="40" t="s">
        <v>53</v>
      </c>
      <c r="B14" s="41" t="s">
        <v>39</v>
      </c>
      <c r="C14" s="41" t="s">
        <v>39</v>
      </c>
      <c r="D14" s="116" t="s">
        <v>39</v>
      </c>
      <c r="E14" s="42" t="s">
        <v>54</v>
      </c>
      <c r="F14" s="199" t="s">
        <v>39</v>
      </c>
      <c r="G14" s="200"/>
    </row>
    <row r="15" spans="1:7" ht="12.75">
      <c r="A15" s="43"/>
      <c r="B15" s="44"/>
      <c r="C15" s="44"/>
      <c r="D15" s="45"/>
      <c r="E15" s="29"/>
      <c r="F15" s="201"/>
      <c r="G15" s="202"/>
    </row>
    <row r="16" spans="1:7" ht="12.75">
      <c r="A16" s="47"/>
      <c r="B16" s="44"/>
      <c r="C16" s="44"/>
      <c r="D16" s="45"/>
      <c r="E16" s="29"/>
      <c r="F16" s="189"/>
      <c r="G16" s="138"/>
    </row>
    <row r="17" spans="1:7" ht="12.75">
      <c r="A17" s="33" t="s">
        <v>55</v>
      </c>
      <c r="B17" s="44" t="s">
        <v>56</v>
      </c>
      <c r="C17" s="44" t="s">
        <v>197</v>
      </c>
      <c r="D17" s="45" t="s">
        <v>57</v>
      </c>
      <c r="E17" s="195" t="s">
        <v>168</v>
      </c>
      <c r="F17" s="182" t="s">
        <v>58</v>
      </c>
      <c r="G17" s="138"/>
    </row>
    <row r="18" spans="1:7" ht="12.75">
      <c r="A18" s="49"/>
      <c r="B18" s="44" t="s">
        <v>59</v>
      </c>
      <c r="C18" s="44" t="s">
        <v>196</v>
      </c>
      <c r="D18" s="45" t="s">
        <v>60</v>
      </c>
      <c r="E18" s="196"/>
      <c r="F18" s="189" t="s">
        <v>61</v>
      </c>
      <c r="G18" s="138"/>
    </row>
    <row r="19" spans="1:7" ht="12.75">
      <c r="A19" s="49"/>
      <c r="B19" s="44"/>
      <c r="C19" s="44" t="s">
        <v>62</v>
      </c>
      <c r="D19" s="45" t="s">
        <v>63</v>
      </c>
      <c r="E19" s="196"/>
      <c r="F19" s="142"/>
      <c r="G19" s="143"/>
    </row>
    <row r="20" spans="1:7" ht="12.75">
      <c r="A20" s="49"/>
      <c r="B20" s="44"/>
      <c r="C20" s="44" t="s">
        <v>64</v>
      </c>
      <c r="D20" s="45" t="s">
        <v>65</v>
      </c>
      <c r="E20" s="196"/>
      <c r="F20" s="152" t="s">
        <v>66</v>
      </c>
      <c r="G20" s="143"/>
    </row>
    <row r="21" spans="1:7" ht="12.75">
      <c r="A21" s="49"/>
      <c r="B21" s="44"/>
      <c r="C21" s="44"/>
      <c r="D21" s="45"/>
      <c r="E21" s="196"/>
      <c r="F21" s="142"/>
      <c r="G21" s="143"/>
    </row>
    <row r="22" spans="1:7" ht="12.75">
      <c r="A22" s="49"/>
      <c r="B22" s="44"/>
      <c r="C22" s="44"/>
      <c r="D22" s="45"/>
      <c r="E22" s="29"/>
      <c r="F22" s="142"/>
      <c r="G22" s="143"/>
    </row>
    <row r="23" spans="1:7" ht="12.75">
      <c r="A23" s="51" t="s">
        <v>67</v>
      </c>
      <c r="B23" s="192"/>
      <c r="C23" s="192"/>
      <c r="D23" s="52"/>
      <c r="E23" s="46"/>
      <c r="F23" s="144"/>
      <c r="G23" s="150"/>
    </row>
    <row r="24" spans="1:7" ht="12.75">
      <c r="A24" s="49"/>
      <c r="B24" s="193"/>
      <c r="C24" s="193"/>
      <c r="D24" s="45"/>
      <c r="E24" s="29"/>
      <c r="F24" s="145"/>
      <c r="G24" s="151"/>
    </row>
    <row r="25" spans="1:7" ht="12.75">
      <c r="A25" s="49"/>
      <c r="B25" s="44"/>
      <c r="C25" s="44"/>
      <c r="D25" s="45"/>
      <c r="E25" s="29"/>
      <c r="F25" s="146"/>
      <c r="G25" s="194"/>
    </row>
    <row r="26" spans="1:7" ht="12.75">
      <c r="A26" s="51" t="s">
        <v>40</v>
      </c>
      <c r="B26" s="113"/>
      <c r="C26" s="110"/>
      <c r="D26" s="183"/>
      <c r="E26" s="53" t="s">
        <v>142</v>
      </c>
      <c r="F26" s="185"/>
      <c r="G26" s="186"/>
    </row>
    <row r="27" spans="1:7" ht="12.75">
      <c r="A27" s="33" t="s">
        <v>68</v>
      </c>
      <c r="B27" s="114"/>
      <c r="C27" s="111"/>
      <c r="D27" s="184"/>
      <c r="E27" s="77" t="s">
        <v>177</v>
      </c>
      <c r="F27" s="187"/>
      <c r="G27" s="188"/>
    </row>
    <row r="28" spans="1:7" ht="12.75">
      <c r="A28" s="49"/>
      <c r="B28" s="114"/>
      <c r="C28" s="111"/>
      <c r="D28" s="184"/>
      <c r="E28" s="35"/>
      <c r="F28" s="191" t="s">
        <v>181</v>
      </c>
      <c r="G28" s="138"/>
    </row>
    <row r="29" spans="1:7" ht="12.75">
      <c r="A29" s="49"/>
      <c r="B29" s="114"/>
      <c r="C29" s="111"/>
      <c r="D29" s="55"/>
      <c r="E29" s="133"/>
      <c r="F29" s="189"/>
      <c r="G29" s="138"/>
    </row>
    <row r="30" spans="1:7" ht="12.75">
      <c r="A30" s="56"/>
      <c r="B30" s="115"/>
      <c r="C30" s="112"/>
      <c r="D30" s="57"/>
      <c r="E30" s="58"/>
      <c r="F30" s="190"/>
      <c r="G30" s="139"/>
    </row>
    <row r="31" spans="1:7" ht="12.75">
      <c r="A31" s="33" t="s">
        <v>69</v>
      </c>
      <c r="B31" s="44" t="s">
        <v>70</v>
      </c>
      <c r="C31" s="44" t="s">
        <v>70</v>
      </c>
      <c r="D31" s="45" t="s">
        <v>71</v>
      </c>
      <c r="E31" s="29" t="s">
        <v>72</v>
      </c>
      <c r="F31" s="163" t="s">
        <v>73</v>
      </c>
      <c r="G31" s="164"/>
    </row>
    <row r="32" spans="1:7" ht="12.75">
      <c r="A32" s="49"/>
      <c r="B32" s="44" t="s">
        <v>74</v>
      </c>
      <c r="C32" s="44" t="s">
        <v>74</v>
      </c>
      <c r="D32" s="60" t="s">
        <v>75</v>
      </c>
      <c r="E32" s="29" t="s">
        <v>76</v>
      </c>
      <c r="F32" s="142" t="s">
        <v>77</v>
      </c>
      <c r="G32" s="143"/>
    </row>
    <row r="33" spans="1:7" ht="12.75">
      <c r="A33" s="49"/>
      <c r="B33" s="44" t="s">
        <v>78</v>
      </c>
      <c r="C33" s="44" t="s">
        <v>78</v>
      </c>
      <c r="D33" s="60" t="s">
        <v>79</v>
      </c>
      <c r="E33" s="29" t="s">
        <v>80</v>
      </c>
      <c r="F33" s="142" t="s">
        <v>81</v>
      </c>
      <c r="G33" s="143"/>
    </row>
    <row r="34" spans="1:7" ht="12.75">
      <c r="A34" s="49"/>
      <c r="B34" s="44" t="s">
        <v>82</v>
      </c>
      <c r="C34" s="44" t="s">
        <v>82</v>
      </c>
      <c r="D34" s="45" t="s">
        <v>36</v>
      </c>
      <c r="E34" s="29" t="s">
        <v>83</v>
      </c>
      <c r="F34" s="142" t="s">
        <v>84</v>
      </c>
      <c r="G34" s="143"/>
    </row>
    <row r="35" spans="1:7" ht="12.75">
      <c r="A35" s="49"/>
      <c r="B35" s="44" t="s">
        <v>85</v>
      </c>
      <c r="C35" s="44" t="s">
        <v>85</v>
      </c>
      <c r="D35" s="45"/>
      <c r="E35" s="61" t="s">
        <v>86</v>
      </c>
      <c r="F35" s="152" t="s">
        <v>215</v>
      </c>
      <c r="G35" s="143"/>
    </row>
    <row r="36" spans="1:7" ht="12.75">
      <c r="A36" s="49"/>
      <c r="B36" s="44" t="s">
        <v>87</v>
      </c>
      <c r="C36" s="44" t="s">
        <v>87</v>
      </c>
      <c r="D36" s="45"/>
      <c r="E36" s="29"/>
      <c r="F36" s="152" t="s">
        <v>88</v>
      </c>
      <c r="G36" s="181"/>
    </row>
    <row r="37" spans="1:7" ht="12.75">
      <c r="A37" s="49"/>
      <c r="B37" s="44" t="s">
        <v>89</v>
      </c>
      <c r="C37" s="44" t="s">
        <v>89</v>
      </c>
      <c r="D37" s="45"/>
      <c r="E37" s="29"/>
      <c r="F37" s="182" t="s">
        <v>90</v>
      </c>
      <c r="G37" s="138"/>
    </row>
    <row r="38" spans="1:7" ht="12.75">
      <c r="A38" s="56"/>
      <c r="B38" s="62"/>
      <c r="C38" s="62"/>
      <c r="D38" s="63"/>
      <c r="E38" s="37"/>
      <c r="F38" s="64" t="s">
        <v>91</v>
      </c>
      <c r="G38" s="37"/>
    </row>
    <row r="39" spans="1:7" ht="12.75">
      <c r="A39" s="49"/>
      <c r="B39" s="44"/>
      <c r="C39" s="44"/>
      <c r="D39" s="52"/>
      <c r="E39" s="29"/>
      <c r="F39" s="130"/>
      <c r="G39" s="29"/>
    </row>
    <row r="40" spans="1:7" ht="36" customHeight="1">
      <c r="A40" s="33" t="s">
        <v>92</v>
      </c>
      <c r="B40" s="44" t="s">
        <v>45</v>
      </c>
      <c r="C40" s="44" t="s">
        <v>45</v>
      </c>
      <c r="D40" s="131" t="s">
        <v>214</v>
      </c>
      <c r="E40" s="61" t="s">
        <v>143</v>
      </c>
      <c r="F40" s="168" t="s">
        <v>216</v>
      </c>
      <c r="G40" s="169"/>
    </row>
    <row r="41" spans="1:7" ht="25.5">
      <c r="A41" s="33" t="s">
        <v>93</v>
      </c>
      <c r="B41" s="65" t="s">
        <v>147</v>
      </c>
      <c r="C41" s="66" t="s">
        <v>94</v>
      </c>
      <c r="D41" s="179" t="s">
        <v>173</v>
      </c>
      <c r="E41" s="36" t="s">
        <v>95</v>
      </c>
      <c r="F41" s="170"/>
      <c r="G41" s="171"/>
    </row>
    <row r="42" spans="1:7" ht="17.25" customHeight="1">
      <c r="A42" s="49"/>
      <c r="B42" s="44"/>
      <c r="C42" s="67"/>
      <c r="D42" s="180"/>
      <c r="E42" s="61" t="s">
        <v>165</v>
      </c>
      <c r="F42" s="170"/>
      <c r="G42" s="171"/>
    </row>
    <row r="43" spans="1:7" ht="12.75">
      <c r="A43" s="49"/>
      <c r="B43" s="172" t="s">
        <v>149</v>
      </c>
      <c r="C43" s="108" t="s">
        <v>150</v>
      </c>
      <c r="D43" s="70" t="s">
        <v>172</v>
      </c>
      <c r="E43" s="36"/>
      <c r="F43" s="170"/>
      <c r="G43" s="171"/>
    </row>
    <row r="44" spans="1:7" ht="12.75" customHeight="1">
      <c r="A44" s="49"/>
      <c r="B44" s="173"/>
      <c r="C44" s="65" t="s">
        <v>96</v>
      </c>
      <c r="D44" s="70" t="s">
        <v>174</v>
      </c>
      <c r="E44" s="68"/>
      <c r="F44" s="174" t="s">
        <v>144</v>
      </c>
      <c r="G44" s="175"/>
    </row>
    <row r="45" spans="1:7" ht="12.75">
      <c r="A45" s="49"/>
      <c r="B45" s="173"/>
      <c r="C45" s="69"/>
      <c r="D45" s="70" t="s">
        <v>175</v>
      </c>
      <c r="E45" s="29"/>
      <c r="F45" s="176"/>
      <c r="G45" s="175"/>
    </row>
    <row r="46" spans="1:7" ht="12.75" customHeight="1">
      <c r="A46" s="49"/>
      <c r="B46" s="44"/>
      <c r="C46" s="44"/>
      <c r="D46" s="127"/>
      <c r="E46" s="29"/>
      <c r="F46" s="176"/>
      <c r="G46" s="175"/>
    </row>
    <row r="47" spans="1:7" ht="25.5">
      <c r="A47" s="49"/>
      <c r="B47" s="65" t="s">
        <v>148</v>
      </c>
      <c r="C47" s="44"/>
      <c r="D47" s="127" t="s">
        <v>151</v>
      </c>
      <c r="E47" s="29"/>
      <c r="F47" s="176"/>
      <c r="G47" s="175"/>
    </row>
    <row r="48" spans="1:7" ht="12.75">
      <c r="A48" s="56"/>
      <c r="B48" s="62"/>
      <c r="C48" s="62"/>
      <c r="D48" s="71"/>
      <c r="E48" s="37"/>
      <c r="F48" s="177"/>
      <c r="G48" s="178"/>
    </row>
    <row r="49" spans="1:7" ht="12.75">
      <c r="A49" s="33" t="s">
        <v>97</v>
      </c>
      <c r="B49" s="157" t="s">
        <v>98</v>
      </c>
      <c r="C49" s="160" t="s">
        <v>98</v>
      </c>
      <c r="D49" s="70"/>
      <c r="E49" s="29"/>
      <c r="F49" s="167"/>
      <c r="G49" s="164"/>
    </row>
    <row r="50" spans="1:7" ht="12.75">
      <c r="A50" s="33" t="s">
        <v>68</v>
      </c>
      <c r="B50" s="158"/>
      <c r="C50" s="161"/>
      <c r="D50" s="72"/>
      <c r="E50" s="73"/>
      <c r="F50" s="153"/>
      <c r="G50" s="154"/>
    </row>
    <row r="51" spans="1:7" ht="12.75">
      <c r="A51" s="49"/>
      <c r="B51" s="158"/>
      <c r="C51" s="161"/>
      <c r="D51" s="60"/>
      <c r="E51" s="61" t="s">
        <v>178</v>
      </c>
      <c r="F51" s="153"/>
      <c r="G51" s="154"/>
    </row>
    <row r="52" spans="1:7" ht="25.5">
      <c r="A52" s="49"/>
      <c r="B52" s="158"/>
      <c r="C52" s="161"/>
      <c r="D52" s="128" t="s">
        <v>176</v>
      </c>
      <c r="E52" s="75"/>
      <c r="F52" s="152" t="s">
        <v>182</v>
      </c>
      <c r="G52" s="143"/>
    </row>
    <row r="53" spans="1:7" ht="12.75">
      <c r="A53" s="49"/>
      <c r="B53" s="158"/>
      <c r="C53" s="161"/>
      <c r="D53" s="45"/>
      <c r="E53" s="29"/>
      <c r="F53" s="153"/>
      <c r="G53" s="154"/>
    </row>
    <row r="54" spans="1:7" ht="12.75">
      <c r="A54" s="49"/>
      <c r="B54" s="158"/>
      <c r="C54" s="161"/>
      <c r="D54" s="132"/>
      <c r="E54" s="132"/>
      <c r="F54" s="153"/>
      <c r="G54" s="154"/>
    </row>
    <row r="55" spans="1:7" ht="12.75">
      <c r="A55" s="49"/>
      <c r="B55" s="158"/>
      <c r="C55" s="161"/>
      <c r="D55" s="45"/>
      <c r="E55" s="29"/>
      <c r="F55" s="153"/>
      <c r="G55" s="154"/>
    </row>
    <row r="56" spans="1:7" ht="12.75">
      <c r="A56" s="56"/>
      <c r="B56" s="159"/>
      <c r="C56" s="162"/>
      <c r="D56" s="63"/>
      <c r="E56" s="37"/>
      <c r="F56" s="155"/>
      <c r="G56" s="156"/>
    </row>
    <row r="57" spans="1:7" ht="12.75">
      <c r="A57" s="33" t="s">
        <v>97</v>
      </c>
      <c r="B57" s="157" t="s">
        <v>99</v>
      </c>
      <c r="C57" s="160" t="s">
        <v>99</v>
      </c>
      <c r="D57" s="45"/>
      <c r="E57" s="76"/>
      <c r="F57" s="163"/>
      <c r="G57" s="164"/>
    </row>
    <row r="58" spans="1:7" ht="12.75">
      <c r="A58" s="33" t="s">
        <v>100</v>
      </c>
      <c r="B58" s="158"/>
      <c r="C58" s="161"/>
      <c r="D58" s="55" t="s">
        <v>101</v>
      </c>
      <c r="E58" s="77" t="s">
        <v>180</v>
      </c>
      <c r="F58" s="165" t="s">
        <v>217</v>
      </c>
      <c r="G58" s="166"/>
    </row>
    <row r="59" spans="1:7" ht="12.75">
      <c r="A59" s="49"/>
      <c r="B59" s="158"/>
      <c r="C59" s="161"/>
      <c r="D59" s="45"/>
      <c r="E59" s="78" t="s">
        <v>102</v>
      </c>
      <c r="F59" s="153"/>
      <c r="G59" s="154"/>
    </row>
    <row r="60" spans="1:7" ht="12.75">
      <c r="A60" s="49"/>
      <c r="B60" s="158"/>
      <c r="C60" s="161"/>
      <c r="D60" s="60"/>
      <c r="E60" s="77" t="s">
        <v>179</v>
      </c>
      <c r="F60" s="153"/>
      <c r="G60" s="154"/>
    </row>
    <row r="61" spans="1:7" ht="12.75">
      <c r="A61" s="49"/>
      <c r="B61" s="158"/>
      <c r="C61" s="161"/>
      <c r="D61" s="74"/>
      <c r="E61" s="76"/>
      <c r="F61" s="152" t="s">
        <v>183</v>
      </c>
      <c r="G61" s="143"/>
    </row>
    <row r="62" spans="1:7" ht="12.75">
      <c r="A62" s="49"/>
      <c r="B62" s="158"/>
      <c r="C62" s="161"/>
      <c r="D62" s="79"/>
      <c r="E62" s="80"/>
      <c r="F62" s="153"/>
      <c r="G62" s="154"/>
    </row>
    <row r="63" spans="1:7" ht="12.75">
      <c r="A63" s="49"/>
      <c r="B63" s="158"/>
      <c r="C63" s="161"/>
      <c r="D63" s="81"/>
      <c r="E63" s="76"/>
      <c r="F63" s="153"/>
      <c r="G63" s="154"/>
    </row>
    <row r="64" spans="1:7" ht="12.75">
      <c r="A64" s="56"/>
      <c r="B64" s="159"/>
      <c r="C64" s="162"/>
      <c r="D64" s="63"/>
      <c r="E64" s="58"/>
      <c r="F64" s="155"/>
      <c r="G64" s="156"/>
    </row>
    <row r="65" spans="1:7" ht="12.75">
      <c r="A65" s="33" t="s">
        <v>103</v>
      </c>
      <c r="B65" s="147" t="s">
        <v>104</v>
      </c>
      <c r="C65" s="147" t="s">
        <v>104</v>
      </c>
      <c r="D65" s="147" t="s">
        <v>105</v>
      </c>
      <c r="E65" s="147" t="s">
        <v>104</v>
      </c>
      <c r="F65" s="144" t="s">
        <v>106</v>
      </c>
      <c r="G65" s="150"/>
    </row>
    <row r="66" spans="1:7" ht="12.75">
      <c r="A66" s="33" t="s">
        <v>97</v>
      </c>
      <c r="B66" s="148"/>
      <c r="C66" s="148"/>
      <c r="D66" s="148"/>
      <c r="E66" s="148"/>
      <c r="F66" s="145"/>
      <c r="G66" s="151"/>
    </row>
    <row r="67" spans="1:7" ht="12.75">
      <c r="A67" s="49" t="s">
        <v>107</v>
      </c>
      <c r="B67" s="148"/>
      <c r="C67" s="148"/>
      <c r="D67" s="148"/>
      <c r="E67" s="148"/>
      <c r="F67" s="145"/>
      <c r="G67" s="151"/>
    </row>
    <row r="68" spans="1:7" ht="12.75">
      <c r="A68" s="56"/>
      <c r="B68" s="149"/>
      <c r="C68" s="149"/>
      <c r="D68" s="149"/>
      <c r="E68" s="149"/>
      <c r="F68" s="145"/>
      <c r="G68" s="151"/>
    </row>
    <row r="69" spans="1:7" ht="12.75">
      <c r="A69" s="33" t="s">
        <v>108</v>
      </c>
      <c r="B69" s="52" t="s">
        <v>109</v>
      </c>
      <c r="C69" s="52" t="s">
        <v>109</v>
      </c>
      <c r="D69" s="144" t="s">
        <v>110</v>
      </c>
      <c r="E69" s="147" t="s">
        <v>110</v>
      </c>
      <c r="F69" s="144" t="s">
        <v>110</v>
      </c>
      <c r="G69" s="150"/>
    </row>
    <row r="70" spans="1:7" ht="12.75">
      <c r="A70" s="49"/>
      <c r="B70" s="45" t="s">
        <v>111</v>
      </c>
      <c r="C70" s="45" t="s">
        <v>111</v>
      </c>
      <c r="D70" s="145"/>
      <c r="E70" s="148"/>
      <c r="F70" s="145"/>
      <c r="G70" s="151"/>
    </row>
    <row r="71" spans="1:7" ht="12.75">
      <c r="A71" s="56"/>
      <c r="B71" s="63"/>
      <c r="C71" s="63"/>
      <c r="D71" s="146"/>
      <c r="E71" s="149"/>
      <c r="F71" s="145"/>
      <c r="G71" s="151"/>
    </row>
    <row r="72" spans="1:7" ht="12.75">
      <c r="A72" s="33" t="s">
        <v>112</v>
      </c>
      <c r="B72" s="44" t="s">
        <v>113</v>
      </c>
      <c r="C72" s="44" t="s">
        <v>113</v>
      </c>
      <c r="D72" s="44" t="s">
        <v>113</v>
      </c>
      <c r="E72" s="44" t="s">
        <v>113</v>
      </c>
      <c r="F72" s="144" t="s">
        <v>114</v>
      </c>
      <c r="G72" s="150"/>
    </row>
    <row r="73" spans="1:7" ht="12.75">
      <c r="A73" s="49"/>
      <c r="B73" s="44" t="s">
        <v>115</v>
      </c>
      <c r="C73" s="44" t="s">
        <v>115</v>
      </c>
      <c r="D73" s="44" t="s">
        <v>115</v>
      </c>
      <c r="E73" s="44" t="s">
        <v>116</v>
      </c>
      <c r="F73" s="145" t="s">
        <v>20</v>
      </c>
      <c r="G73" s="151"/>
    </row>
    <row r="74" spans="1:7" ht="12.75">
      <c r="A74" s="49"/>
      <c r="B74" s="44" t="s">
        <v>117</v>
      </c>
      <c r="C74" s="44" t="s">
        <v>117</v>
      </c>
      <c r="D74" s="44" t="s">
        <v>117</v>
      </c>
      <c r="E74" s="44" t="s">
        <v>117</v>
      </c>
      <c r="F74" s="142"/>
      <c r="G74" s="143"/>
    </row>
    <row r="75" spans="1:7" ht="12.75">
      <c r="A75" s="49"/>
      <c r="B75" s="44" t="s">
        <v>118</v>
      </c>
      <c r="C75" s="44" t="s">
        <v>118</v>
      </c>
      <c r="D75" s="44" t="s">
        <v>118</v>
      </c>
      <c r="E75" s="44" t="s">
        <v>118</v>
      </c>
      <c r="F75" s="142"/>
      <c r="G75" s="143"/>
    </row>
    <row r="76" spans="1:7" ht="12.75">
      <c r="A76" s="49"/>
      <c r="B76" s="44" t="s">
        <v>119</v>
      </c>
      <c r="C76" s="44" t="s">
        <v>119</v>
      </c>
      <c r="D76" s="44" t="s">
        <v>119</v>
      </c>
      <c r="E76" s="44" t="s">
        <v>119</v>
      </c>
      <c r="F76" s="142"/>
      <c r="G76" s="143"/>
    </row>
    <row r="77" spans="1:7" ht="12.75">
      <c r="A77" s="56"/>
      <c r="B77" s="62"/>
      <c r="C77" s="62"/>
      <c r="D77" s="62"/>
      <c r="E77" s="63"/>
      <c r="F77" s="142"/>
      <c r="G77" s="143"/>
    </row>
    <row r="78" spans="1:7" ht="12.75">
      <c r="A78" s="33" t="s">
        <v>19</v>
      </c>
      <c r="B78" s="44"/>
      <c r="C78" s="44"/>
      <c r="D78" s="45"/>
      <c r="E78" s="48"/>
      <c r="F78" s="54"/>
      <c r="G78" s="83"/>
    </row>
    <row r="79" spans="1:7" ht="12.75">
      <c r="A79" s="33" t="s">
        <v>120</v>
      </c>
      <c r="B79" s="44"/>
      <c r="C79" s="44"/>
      <c r="D79" s="45"/>
      <c r="E79" s="48"/>
      <c r="F79" s="142" t="s">
        <v>114</v>
      </c>
      <c r="G79" s="143"/>
    </row>
    <row r="80" spans="1:7" ht="12.75">
      <c r="A80" s="49"/>
      <c r="B80" s="44"/>
      <c r="C80" s="44"/>
      <c r="D80" s="45"/>
      <c r="E80" s="48"/>
      <c r="F80" s="142" t="s">
        <v>20</v>
      </c>
      <c r="G80" s="143"/>
    </row>
    <row r="81" spans="1:7" ht="12.75">
      <c r="A81" s="49"/>
      <c r="B81" s="44"/>
      <c r="C81" s="44"/>
      <c r="D81" s="45"/>
      <c r="E81" s="48"/>
      <c r="F81" s="50"/>
      <c r="G81" s="138"/>
    </row>
    <row r="82" spans="1:7" ht="12.75">
      <c r="A82" s="49"/>
      <c r="B82" s="44"/>
      <c r="C82" s="44"/>
      <c r="D82" s="45"/>
      <c r="E82" s="48"/>
      <c r="F82" s="84"/>
      <c r="G82" s="138"/>
    </row>
    <row r="83" spans="1:7" ht="12.75">
      <c r="A83" s="56"/>
      <c r="B83" s="62"/>
      <c r="C83" s="62"/>
      <c r="D83" s="63"/>
      <c r="E83" s="59"/>
      <c r="F83" s="82"/>
      <c r="G83" s="139"/>
    </row>
    <row r="84" spans="1:7" ht="12.75">
      <c r="A84" s="33" t="s">
        <v>121</v>
      </c>
      <c r="B84" s="67"/>
      <c r="C84" s="85"/>
      <c r="D84" s="85"/>
      <c r="E84" s="85"/>
      <c r="F84" s="86"/>
      <c r="G84" s="87"/>
    </row>
    <row r="85" spans="1:7" ht="26.25" thickBot="1">
      <c r="A85" s="38" t="s">
        <v>122</v>
      </c>
      <c r="B85" s="117" t="s">
        <v>153</v>
      </c>
      <c r="C85" s="117" t="s">
        <v>152</v>
      </c>
      <c r="D85" s="117" t="s">
        <v>155</v>
      </c>
      <c r="E85" s="117" t="s">
        <v>152</v>
      </c>
      <c r="F85" s="140" t="s">
        <v>154</v>
      </c>
      <c r="G85" s="141"/>
    </row>
    <row r="86" spans="1:7" ht="13.5" thickTop="1">
      <c r="A86" s="76"/>
      <c r="B86" s="76"/>
      <c r="C86" s="76"/>
      <c r="D86" s="76"/>
      <c r="E86" s="76"/>
      <c r="F86" s="76"/>
      <c r="G86" s="76"/>
    </row>
    <row r="87" spans="1:7" ht="12.75">
      <c r="A87" s="76"/>
      <c r="B87" s="76"/>
      <c r="C87" s="76"/>
      <c r="D87" s="76"/>
      <c r="E87" s="76"/>
      <c r="F87" s="76"/>
      <c r="G87" s="76"/>
    </row>
    <row r="88" spans="1:7" ht="12.75">
      <c r="A88" s="76"/>
      <c r="B88" s="76" t="s">
        <v>36</v>
      </c>
      <c r="C88" s="76"/>
      <c r="D88" s="76"/>
      <c r="E88" s="76"/>
      <c r="F88" s="76"/>
      <c r="G88" s="76"/>
    </row>
    <row r="89" spans="1:7" ht="12.75">
      <c r="A89" t="s">
        <v>123</v>
      </c>
      <c r="E89" s="76"/>
      <c r="F89" s="76"/>
      <c r="G89" s="76"/>
    </row>
    <row r="90" spans="1:7" ht="12.75">
      <c r="A90" t="s">
        <v>124</v>
      </c>
      <c r="E90" s="76"/>
      <c r="F90" s="76"/>
      <c r="G90" s="76"/>
    </row>
    <row r="91" spans="1:7" ht="12.75">
      <c r="A91" t="s">
        <v>125</v>
      </c>
      <c r="E91" s="76"/>
      <c r="F91" s="76"/>
      <c r="G91" s="76"/>
    </row>
    <row r="92" spans="1:7" ht="12.75">
      <c r="A92" t="s">
        <v>184</v>
      </c>
      <c r="E92" s="76"/>
      <c r="F92" s="76"/>
      <c r="G92" s="76"/>
    </row>
    <row r="93" spans="5:7" ht="12.75">
      <c r="E93" s="76"/>
      <c r="F93" s="76"/>
      <c r="G93" s="76"/>
    </row>
    <row r="94" spans="5:7" ht="12.75">
      <c r="E94" s="76"/>
      <c r="F94" s="76"/>
      <c r="G94" s="76"/>
    </row>
    <row r="95" spans="5:7" ht="12.75">
      <c r="E95" s="76"/>
      <c r="F95" s="76"/>
      <c r="G95" s="76"/>
    </row>
    <row r="96" spans="5:7" ht="12.75">
      <c r="E96" s="76"/>
      <c r="F96" s="76"/>
      <c r="G96" s="76"/>
    </row>
  </sheetData>
  <sheetProtection password="DCA4" sheet="1"/>
  <mergeCells count="62">
    <mergeCell ref="F13:G13"/>
    <mergeCell ref="F14:G14"/>
    <mergeCell ref="F15:G15"/>
    <mergeCell ref="A8:G8"/>
    <mergeCell ref="F10:G10"/>
    <mergeCell ref="F11:G11"/>
    <mergeCell ref="F12:G12"/>
    <mergeCell ref="B23:B24"/>
    <mergeCell ref="C23:C24"/>
    <mergeCell ref="F23:G25"/>
    <mergeCell ref="F16:G16"/>
    <mergeCell ref="E17:E21"/>
    <mergeCell ref="F17:G17"/>
    <mergeCell ref="F18:G18"/>
    <mergeCell ref="F19:G19"/>
    <mergeCell ref="F20:G20"/>
    <mergeCell ref="D26:D28"/>
    <mergeCell ref="F26:G27"/>
    <mergeCell ref="F29:G30"/>
    <mergeCell ref="F31:G31"/>
    <mergeCell ref="F21:G21"/>
    <mergeCell ref="F22:G22"/>
    <mergeCell ref="F28:G28"/>
    <mergeCell ref="F35:G35"/>
    <mergeCell ref="F36:G36"/>
    <mergeCell ref="F37:G37"/>
    <mergeCell ref="F32:G32"/>
    <mergeCell ref="F33:G33"/>
    <mergeCell ref="F34:G34"/>
    <mergeCell ref="F52:G52"/>
    <mergeCell ref="F53:G54"/>
    <mergeCell ref="F40:G43"/>
    <mergeCell ref="B43:B45"/>
    <mergeCell ref="F44:G48"/>
    <mergeCell ref="D41:D42"/>
    <mergeCell ref="F55:G56"/>
    <mergeCell ref="B57:B64"/>
    <mergeCell ref="C57:C64"/>
    <mergeCell ref="F57:G57"/>
    <mergeCell ref="F58:G58"/>
    <mergeCell ref="F59:G60"/>
    <mergeCell ref="B49:B56"/>
    <mergeCell ref="C49:C56"/>
    <mergeCell ref="F49:G49"/>
    <mergeCell ref="F50:G51"/>
    <mergeCell ref="F61:G61"/>
    <mergeCell ref="F62:G63"/>
    <mergeCell ref="F64:G64"/>
    <mergeCell ref="B65:B68"/>
    <mergeCell ref="C65:C68"/>
    <mergeCell ref="D65:D68"/>
    <mergeCell ref="E65:E68"/>
    <mergeCell ref="F65:G68"/>
    <mergeCell ref="G81:G83"/>
    <mergeCell ref="F85:G85"/>
    <mergeCell ref="F74:G77"/>
    <mergeCell ref="F79:G79"/>
    <mergeCell ref="F80:G80"/>
    <mergeCell ref="D69:D71"/>
    <mergeCell ref="E69:E71"/>
    <mergeCell ref="F69:G71"/>
    <mergeCell ref="F72:G73"/>
  </mergeCells>
  <printOptions horizontalCentered="1"/>
  <pageMargins left="0.03937007874015748" right="0.03937007874015748" top="0.03937007874015748" bottom="0.03937007874015748" header="0.31496062992125984" footer="0.31496062992125984"/>
  <pageSetup fitToWidth="0" fitToHeight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3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9.00390625" style="0" customWidth="1"/>
    <col min="2" max="2" width="50.421875" style="0" customWidth="1"/>
    <col min="3" max="3" width="49.421875" style="0" customWidth="1"/>
    <col min="4" max="4" width="22.7109375" style="0" customWidth="1"/>
  </cols>
  <sheetData>
    <row r="2" ht="12.75">
      <c r="A2" s="209"/>
    </row>
    <row r="3" spans="1:4" ht="15.75">
      <c r="A3" s="209"/>
      <c r="B3" s="212" t="s">
        <v>185</v>
      </c>
      <c r="C3" s="213"/>
      <c r="D3" s="213"/>
    </row>
    <row r="4" spans="1:3" ht="12.75">
      <c r="A4" s="209"/>
      <c r="B4" s="25"/>
      <c r="C4" s="25"/>
    </row>
    <row r="5" spans="1:11" ht="14.25">
      <c r="A5" s="209"/>
      <c r="C5" s="126" t="s">
        <v>186</v>
      </c>
      <c r="D5" s="25"/>
      <c r="K5">
        <f>IF(AND('calcul cot. 2023'!B17&lt;=1.1*'taux 2023'!D17,'calcul cot. 2023'!B17&gt;0.4),ROUND((0.5*('calcul cot. 2023'!B17-500000))/2500000,2),"")</f>
      </c>
    </row>
    <row r="6" spans="1:3" ht="16.5">
      <c r="A6" s="209"/>
      <c r="B6" s="88"/>
      <c r="C6" s="25"/>
    </row>
    <row r="11" spans="2:3" ht="16.5">
      <c r="B11" s="207" t="s">
        <v>170</v>
      </c>
      <c r="C11" s="208"/>
    </row>
    <row r="12" ht="13.5" thickBot="1"/>
    <row r="13" spans="2:4" ht="13.5" thickTop="1">
      <c r="B13" s="1"/>
      <c r="C13" s="11"/>
      <c r="D13" s="3"/>
    </row>
    <row r="14" spans="2:4" ht="12.75">
      <c r="B14" s="5" t="s">
        <v>126</v>
      </c>
      <c r="C14" s="10"/>
      <c r="D14" s="28">
        <v>3666</v>
      </c>
    </row>
    <row r="15" spans="2:4" ht="12.75">
      <c r="B15" s="2"/>
      <c r="C15" s="10"/>
      <c r="D15" s="6"/>
    </row>
    <row r="16" spans="2:4" ht="12.75">
      <c r="B16" s="2"/>
      <c r="C16" s="10"/>
      <c r="D16" s="6"/>
    </row>
    <row r="17" spans="2:4" ht="12.75">
      <c r="B17" s="5" t="s">
        <v>127</v>
      </c>
      <c r="C17" s="10"/>
      <c r="D17" s="28">
        <v>43992</v>
      </c>
    </row>
    <row r="18" spans="2:4" ht="12.75">
      <c r="B18" s="2"/>
      <c r="C18" s="10"/>
      <c r="D18" s="6"/>
    </row>
    <row r="19" spans="2:4" ht="12.75">
      <c r="B19" s="2"/>
      <c r="C19" s="10"/>
      <c r="D19" s="89"/>
    </row>
    <row r="20" spans="2:4" ht="12.75">
      <c r="B20" s="2"/>
      <c r="C20" s="10"/>
      <c r="D20" s="6"/>
    </row>
    <row r="21" spans="2:4" ht="12.75">
      <c r="B21" s="2"/>
      <c r="C21" s="10"/>
      <c r="D21" s="6"/>
    </row>
    <row r="22" spans="2:4" ht="12.75">
      <c r="B22" s="4" t="s">
        <v>208</v>
      </c>
      <c r="C22" s="12"/>
      <c r="D22" s="6"/>
    </row>
    <row r="23" spans="2:4" ht="12.75">
      <c r="B23" s="2" t="s">
        <v>205</v>
      </c>
      <c r="C23" s="10"/>
      <c r="D23" s="7">
        <v>0</v>
      </c>
    </row>
    <row r="24" spans="2:4" ht="12.75">
      <c r="B24" s="2" t="s">
        <v>207</v>
      </c>
      <c r="C24" s="10"/>
      <c r="D24" s="7" t="s">
        <v>146</v>
      </c>
    </row>
    <row r="25" spans="2:4" ht="12.75">
      <c r="B25" s="5" t="s">
        <v>206</v>
      </c>
      <c r="C25" s="10"/>
      <c r="D25" s="7">
        <v>0.031</v>
      </c>
    </row>
    <row r="26" spans="2:4" ht="12.75">
      <c r="B26" s="2"/>
      <c r="C26" s="10"/>
      <c r="D26" s="6"/>
    </row>
    <row r="27" spans="2:4" ht="12.75">
      <c r="B27" s="2" t="s">
        <v>128</v>
      </c>
      <c r="C27" s="10"/>
      <c r="D27" s="7"/>
    </row>
    <row r="28" spans="2:4" ht="43.5" customHeight="1">
      <c r="B28" s="90" t="s">
        <v>145</v>
      </c>
      <c r="C28" s="10"/>
      <c r="D28" s="7">
        <v>0.092</v>
      </c>
    </row>
    <row r="29" spans="2:4" ht="45.75" customHeight="1">
      <c r="B29" s="90" t="s">
        <v>129</v>
      </c>
      <c r="C29" s="10"/>
      <c r="D29" s="7">
        <v>0.005</v>
      </c>
    </row>
    <row r="30" spans="2:4" ht="12.75">
      <c r="B30" s="2"/>
      <c r="C30" s="10"/>
      <c r="D30" s="91"/>
    </row>
    <row r="31" spans="2:4" ht="12.75">
      <c r="B31" s="2"/>
      <c r="C31" s="10"/>
      <c r="D31" s="6"/>
    </row>
    <row r="32" spans="2:4" ht="12.75">
      <c r="B32" s="4" t="s">
        <v>130</v>
      </c>
      <c r="C32" s="12"/>
      <c r="D32" s="6"/>
    </row>
    <row r="33" spans="2:4" ht="12.75">
      <c r="B33" s="2"/>
      <c r="C33" s="10"/>
      <c r="D33" s="8"/>
    </row>
    <row r="34" spans="2:4" ht="12.75">
      <c r="B34" s="109" t="s">
        <v>41</v>
      </c>
      <c r="C34" s="10"/>
      <c r="D34" s="8"/>
    </row>
    <row r="35" spans="2:4" ht="12.75">
      <c r="B35" s="109" t="s">
        <v>187</v>
      </c>
      <c r="C35" s="10"/>
      <c r="D35" s="8">
        <v>0.005</v>
      </c>
    </row>
    <row r="36" spans="2:4" ht="12.75">
      <c r="B36" s="5" t="s">
        <v>189</v>
      </c>
      <c r="C36" s="104"/>
      <c r="D36" s="92" t="s">
        <v>188</v>
      </c>
    </row>
    <row r="37" spans="2:4" ht="12.75">
      <c r="B37" s="5" t="s">
        <v>191</v>
      </c>
      <c r="C37" s="14"/>
      <c r="D37" s="8" t="s">
        <v>190</v>
      </c>
    </row>
    <row r="38" spans="2:4" ht="12.75">
      <c r="B38" s="2" t="s">
        <v>192</v>
      </c>
      <c r="C38" s="14"/>
      <c r="D38" s="8">
        <v>0.072</v>
      </c>
    </row>
    <row r="39" spans="2:4" ht="12.75" customHeight="1">
      <c r="B39" s="2" t="s">
        <v>193</v>
      </c>
      <c r="C39" s="14"/>
      <c r="D39" s="8">
        <v>0.065</v>
      </c>
    </row>
    <row r="40" spans="2:4" ht="21.75" customHeight="1">
      <c r="B40" s="109" t="s">
        <v>42</v>
      </c>
      <c r="C40" s="104"/>
      <c r="D40" s="28"/>
    </row>
    <row r="41" spans="2:4" ht="12.75">
      <c r="B41" s="5" t="s">
        <v>131</v>
      </c>
      <c r="C41" s="104">
        <v>219960</v>
      </c>
      <c r="D41" s="7">
        <v>0.0085</v>
      </c>
    </row>
    <row r="42" spans="2:4" ht="12.75">
      <c r="B42" s="93" t="s">
        <v>169</v>
      </c>
      <c r="C42" s="104">
        <v>17598</v>
      </c>
      <c r="D42" s="124">
        <v>149</v>
      </c>
    </row>
    <row r="43" spans="2:4" ht="12.75">
      <c r="B43" s="93"/>
      <c r="C43" s="14"/>
      <c r="D43" s="7"/>
    </row>
    <row r="44" spans="2:4" ht="12.75">
      <c r="B44" s="4" t="s">
        <v>0</v>
      </c>
      <c r="C44" s="12"/>
      <c r="D44" s="6"/>
    </row>
    <row r="45" spans="2:4" ht="12.75">
      <c r="B45" s="2"/>
      <c r="C45" s="10"/>
      <c r="D45" s="6"/>
    </row>
    <row r="46" spans="2:4" ht="12.75">
      <c r="B46" s="5" t="s">
        <v>138</v>
      </c>
      <c r="C46" s="94">
        <v>5059</v>
      </c>
      <c r="D46" s="28">
        <v>898</v>
      </c>
    </row>
    <row r="47" spans="2:4" ht="12.75">
      <c r="B47" s="5" t="s">
        <v>132</v>
      </c>
      <c r="C47" s="104">
        <v>43992</v>
      </c>
      <c r="D47" s="8">
        <v>0.1775</v>
      </c>
    </row>
    <row r="48" spans="2:4" ht="12.75">
      <c r="B48" s="5" t="s">
        <v>194</v>
      </c>
      <c r="C48" s="10"/>
      <c r="D48" s="8">
        <v>0.006</v>
      </c>
    </row>
    <row r="49" spans="2:4" ht="12.75">
      <c r="B49" s="2"/>
      <c r="C49" s="10"/>
      <c r="D49" s="6"/>
    </row>
    <row r="50" spans="2:4" ht="12.75">
      <c r="B50" s="4" t="s">
        <v>164</v>
      </c>
      <c r="C50" s="12"/>
      <c r="D50" s="6"/>
    </row>
    <row r="51" spans="2:4" ht="12.75">
      <c r="B51" s="4" t="s">
        <v>3</v>
      </c>
      <c r="C51" s="12"/>
      <c r="D51" s="6"/>
    </row>
    <row r="52" spans="2:4" ht="12.75">
      <c r="B52" s="5"/>
      <c r="C52" s="104"/>
      <c r="D52" s="91"/>
    </row>
    <row r="53" spans="2:4" ht="12.75">
      <c r="B53" s="5" t="s">
        <v>133</v>
      </c>
      <c r="C53" s="104">
        <v>40784</v>
      </c>
      <c r="D53" s="95">
        <v>0.07</v>
      </c>
    </row>
    <row r="54" spans="2:4" ht="12.75">
      <c r="B54" s="5" t="s">
        <v>134</v>
      </c>
      <c r="C54" s="104">
        <v>175968</v>
      </c>
      <c r="D54" s="96">
        <v>0.08</v>
      </c>
    </row>
    <row r="55" spans="2:4" ht="12.75">
      <c r="B55" s="2"/>
      <c r="C55" s="10"/>
      <c r="D55" s="97"/>
    </row>
    <row r="56" spans="2:4" ht="12.75">
      <c r="B56" s="4" t="s">
        <v>4</v>
      </c>
      <c r="C56" s="12"/>
      <c r="D56" s="6"/>
    </row>
    <row r="57" spans="2:4" ht="12.75">
      <c r="B57" s="5"/>
      <c r="C57" s="104"/>
      <c r="D57" s="91"/>
    </row>
    <row r="58" spans="2:4" ht="12.75">
      <c r="B58" s="5" t="s">
        <v>133</v>
      </c>
      <c r="C58" s="104">
        <v>40784</v>
      </c>
      <c r="D58" s="95">
        <v>0.07</v>
      </c>
    </row>
    <row r="59" spans="2:4" ht="12.75">
      <c r="B59" s="5" t="s">
        <v>135</v>
      </c>
      <c r="C59" s="104">
        <v>175968</v>
      </c>
      <c r="D59" s="96">
        <v>0.08</v>
      </c>
    </row>
    <row r="60" spans="2:4" ht="12.75">
      <c r="B60" s="2"/>
      <c r="C60" s="10"/>
      <c r="D60" s="7"/>
    </row>
    <row r="61" spans="2:4" ht="12.75">
      <c r="B61" s="4" t="s">
        <v>2</v>
      </c>
      <c r="C61" s="12"/>
      <c r="D61" s="6"/>
    </row>
    <row r="62" spans="2:4" ht="12.75">
      <c r="B62" s="4" t="s">
        <v>3</v>
      </c>
      <c r="C62" s="12"/>
      <c r="D62" s="6"/>
    </row>
    <row r="63" spans="2:4" ht="12.75">
      <c r="B63" s="5" t="s">
        <v>139</v>
      </c>
      <c r="C63" s="129">
        <v>5059</v>
      </c>
      <c r="D63" s="28">
        <v>66</v>
      </c>
    </row>
    <row r="64" spans="2:4" ht="12.75">
      <c r="B64" s="5" t="s">
        <v>136</v>
      </c>
      <c r="C64" s="104">
        <v>43992</v>
      </c>
      <c r="D64" s="8">
        <v>0.013</v>
      </c>
    </row>
    <row r="65" spans="2:4" ht="12.75">
      <c r="B65" s="2"/>
      <c r="C65" s="10"/>
      <c r="D65" s="7"/>
    </row>
    <row r="66" spans="2:4" ht="12.75">
      <c r="B66" s="4" t="s">
        <v>4</v>
      </c>
      <c r="C66" s="12"/>
      <c r="D66" s="6"/>
    </row>
    <row r="67" spans="2:4" ht="12.75">
      <c r="B67" s="5" t="s">
        <v>140</v>
      </c>
      <c r="C67" s="129">
        <v>5059</v>
      </c>
      <c r="D67" s="28">
        <v>66</v>
      </c>
    </row>
    <row r="68" spans="2:4" ht="12.75">
      <c r="B68" s="5" t="s">
        <v>136</v>
      </c>
      <c r="C68" s="104">
        <v>43992</v>
      </c>
      <c r="D68" s="8">
        <v>0.013</v>
      </c>
    </row>
    <row r="69" spans="2:4" ht="12.75">
      <c r="B69" s="2"/>
      <c r="C69" s="14"/>
      <c r="D69" s="8"/>
    </row>
    <row r="70" spans="2:4" ht="12.75">
      <c r="B70" s="4" t="s">
        <v>1</v>
      </c>
      <c r="C70" s="12"/>
      <c r="D70" s="7"/>
    </row>
    <row r="71" spans="2:4" ht="12.75">
      <c r="B71" s="98" t="s">
        <v>44</v>
      </c>
      <c r="C71" s="10"/>
      <c r="D71" s="99">
        <v>0.0025</v>
      </c>
    </row>
    <row r="72" spans="2:4" ht="12.75">
      <c r="B72" s="27" t="s">
        <v>137</v>
      </c>
      <c r="C72" s="10"/>
      <c r="D72" s="8">
        <v>0.0017</v>
      </c>
    </row>
    <row r="73" spans="2:4" ht="12.75">
      <c r="B73" s="27" t="s">
        <v>141</v>
      </c>
      <c r="C73" s="10"/>
      <c r="D73" s="8">
        <v>0.0012</v>
      </c>
    </row>
    <row r="74" spans="2:4" ht="12.75">
      <c r="B74" s="27"/>
      <c r="C74" s="10"/>
      <c r="D74" s="8"/>
    </row>
    <row r="75" spans="2:4" ht="12.75">
      <c r="B75" s="27" t="s">
        <v>46</v>
      </c>
      <c r="C75" s="10"/>
      <c r="D75" s="7">
        <v>0.0034</v>
      </c>
    </row>
    <row r="76" spans="2:4" ht="13.5" thickBot="1">
      <c r="B76" s="100"/>
      <c r="C76" s="101"/>
      <c r="D76" s="102"/>
    </row>
    <row r="77" spans="2:4" ht="13.5" thickTop="1">
      <c r="B77" s="13"/>
      <c r="C77" s="13"/>
      <c r="D77" s="103"/>
    </row>
    <row r="79" spans="2:4" ht="22.5" customHeight="1">
      <c r="B79" s="210" t="s">
        <v>209</v>
      </c>
      <c r="C79" s="211"/>
      <c r="D79" s="106"/>
    </row>
    <row r="80" spans="1:2" ht="12.75">
      <c r="A80" s="135"/>
      <c r="B80" s="107" t="s">
        <v>198</v>
      </c>
    </row>
    <row r="81" ht="16.5" customHeight="1">
      <c r="B81" t="s">
        <v>199</v>
      </c>
    </row>
    <row r="82" ht="12.75">
      <c r="A82" s="135"/>
    </row>
    <row r="83" ht="12.75">
      <c r="B83" t="s">
        <v>156</v>
      </c>
    </row>
  </sheetData>
  <sheetProtection password="DCA4" sheet="1"/>
  <mergeCells count="4">
    <mergeCell ref="B11:C11"/>
    <mergeCell ref="A2:A6"/>
    <mergeCell ref="B79:C79"/>
    <mergeCell ref="B3:D3"/>
  </mergeCells>
  <printOptions/>
  <pageMargins left="0.25" right="0.25" top="0.75" bottom="0.75" header="0.3" footer="0.3"/>
  <pageSetup fitToWidth="0" fitToHeight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29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16.140625" style="0" customWidth="1"/>
    <col min="2" max="2" width="10.8515625" style="0" customWidth="1"/>
    <col min="3" max="3" width="11.7109375" style="0" customWidth="1"/>
    <col min="4" max="4" width="10.00390625" style="0" customWidth="1"/>
    <col min="5" max="5" width="12.421875" style="0" customWidth="1"/>
    <col min="6" max="6" width="24.140625" style="0" customWidth="1"/>
    <col min="7" max="7" width="17.140625" style="0" customWidth="1"/>
    <col min="8" max="8" width="12.00390625" style="0" customWidth="1"/>
    <col min="9" max="9" width="14.8515625" style="0" customWidth="1"/>
    <col min="10" max="10" width="10.7109375" style="0" customWidth="1"/>
    <col min="11" max="11" width="12.8515625" style="0" customWidth="1"/>
    <col min="12" max="12" width="10.7109375" style="0" customWidth="1"/>
    <col min="13" max="13" width="8.57421875" style="0" customWidth="1"/>
    <col min="14" max="14" width="13.140625" style="0" customWidth="1"/>
    <col min="15" max="15" width="6.421875" style="0" bestFit="1" customWidth="1"/>
  </cols>
  <sheetData>
    <row r="8" spans="3:12" ht="12.75">
      <c r="C8" s="214" t="s">
        <v>195</v>
      </c>
      <c r="D8" s="214"/>
      <c r="E8" s="214"/>
      <c r="F8" s="214"/>
      <c r="G8" s="214"/>
      <c r="H8" s="214"/>
      <c r="I8" s="214"/>
      <c r="J8" s="214"/>
      <c r="K8" s="214"/>
      <c r="L8" s="214"/>
    </row>
    <row r="9" ht="13.5" thickBot="1"/>
    <row r="10" spans="2:14" ht="12.75">
      <c r="B10" s="15"/>
      <c r="C10" s="215" t="s">
        <v>5</v>
      </c>
      <c r="D10" s="216"/>
      <c r="E10" s="216"/>
      <c r="F10" s="216"/>
      <c r="G10" s="216"/>
      <c r="H10" s="216"/>
      <c r="I10" s="216"/>
      <c r="J10" s="216"/>
      <c r="K10" s="216"/>
      <c r="L10" s="217"/>
      <c r="M10" s="215" t="s">
        <v>6</v>
      </c>
      <c r="N10" s="221"/>
    </row>
    <row r="11" spans="2:14" ht="13.5" thickBot="1">
      <c r="B11" s="16"/>
      <c r="C11" s="218"/>
      <c r="D11" s="219"/>
      <c r="E11" s="219"/>
      <c r="F11" s="219"/>
      <c r="G11" s="219"/>
      <c r="H11" s="219"/>
      <c r="I11" s="219"/>
      <c r="J11" s="219"/>
      <c r="K11" s="219"/>
      <c r="L11" s="220"/>
      <c r="M11" s="218"/>
      <c r="N11" s="220"/>
    </row>
    <row r="12" spans="2:14" ht="12.75">
      <c r="B12" s="16"/>
      <c r="C12" s="16"/>
      <c r="D12" s="16"/>
      <c r="E12" s="16"/>
      <c r="G12" s="20"/>
      <c r="H12" s="16"/>
      <c r="I12" s="222" t="s">
        <v>7</v>
      </c>
      <c r="J12" s="223"/>
      <c r="K12" s="17" t="s">
        <v>7</v>
      </c>
      <c r="L12" s="18"/>
      <c r="M12" s="15"/>
      <c r="N12" s="19"/>
    </row>
    <row r="13" spans="2:14" ht="13.5" thickBot="1">
      <c r="B13" s="20" t="s">
        <v>34</v>
      </c>
      <c r="C13" s="20" t="s">
        <v>8</v>
      </c>
      <c r="D13" s="20" t="s">
        <v>9</v>
      </c>
      <c r="E13" s="20" t="s">
        <v>10</v>
      </c>
      <c r="F13" s="20" t="s">
        <v>210</v>
      </c>
      <c r="G13" s="123" t="s">
        <v>203</v>
      </c>
      <c r="H13" s="20" t="s">
        <v>11</v>
      </c>
      <c r="I13" s="224" t="s">
        <v>12</v>
      </c>
      <c r="J13" s="225"/>
      <c r="K13" s="224" t="s">
        <v>13</v>
      </c>
      <c r="L13" s="225"/>
      <c r="M13" s="20" t="s">
        <v>12</v>
      </c>
      <c r="N13" s="21" t="s">
        <v>13</v>
      </c>
    </row>
    <row r="14" spans="2:14" ht="12.75">
      <c r="B14" s="20" t="s">
        <v>35</v>
      </c>
      <c r="C14" s="20" t="s">
        <v>14</v>
      </c>
      <c r="D14" s="20" t="s">
        <v>15</v>
      </c>
      <c r="E14" s="20" t="s">
        <v>15</v>
      </c>
      <c r="F14" s="20" t="s">
        <v>167</v>
      </c>
      <c r="G14" s="20" t="s">
        <v>204</v>
      </c>
      <c r="H14" s="20" t="s">
        <v>16</v>
      </c>
      <c r="I14" s="20" t="s">
        <v>17</v>
      </c>
      <c r="J14" s="20" t="s">
        <v>18</v>
      </c>
      <c r="K14" s="20" t="s">
        <v>19</v>
      </c>
      <c r="L14" s="20" t="s">
        <v>18</v>
      </c>
      <c r="M14" s="20"/>
      <c r="N14" s="21"/>
    </row>
    <row r="15" spans="2:14" ht="13.5" thickBot="1">
      <c r="B15" s="20"/>
      <c r="C15" s="20"/>
      <c r="D15" s="20"/>
      <c r="E15" s="20"/>
      <c r="G15" s="137"/>
      <c r="H15" s="20" t="s">
        <v>20</v>
      </c>
      <c r="I15" s="20" t="s">
        <v>21</v>
      </c>
      <c r="J15" s="20" t="s">
        <v>22</v>
      </c>
      <c r="K15" s="22" t="s">
        <v>21</v>
      </c>
      <c r="L15" s="22" t="s">
        <v>22</v>
      </c>
      <c r="M15" s="20"/>
      <c r="N15" s="20"/>
    </row>
    <row r="16" spans="2:14" ht="13.5" thickBot="1">
      <c r="B16" s="22"/>
      <c r="C16" s="23" t="s">
        <v>23</v>
      </c>
      <c r="D16" s="23" t="s">
        <v>24</v>
      </c>
      <c r="E16" s="23" t="s">
        <v>25</v>
      </c>
      <c r="F16" s="23" t="s">
        <v>26</v>
      </c>
      <c r="G16" s="23"/>
      <c r="H16" s="23" t="s">
        <v>27</v>
      </c>
      <c r="I16" s="23" t="s">
        <v>28</v>
      </c>
      <c r="J16" s="23" t="s">
        <v>29</v>
      </c>
      <c r="K16" s="22" t="s">
        <v>30</v>
      </c>
      <c r="L16" s="22" t="s">
        <v>31</v>
      </c>
      <c r="M16" s="22" t="s">
        <v>32</v>
      </c>
      <c r="N16" s="22" t="s">
        <v>33</v>
      </c>
    </row>
    <row r="17" spans="1:17" ht="37.5" customHeight="1" thickBot="1">
      <c r="A17" s="26" t="s">
        <v>43</v>
      </c>
      <c r="B17" s="105">
        <v>100000</v>
      </c>
      <c r="C17" s="24">
        <f>IF(B17&lt;='taux 2023'!$D$17*1.1,"0",IF(B17&gt;1.4*'taux 2023'!$D$17,0.031*B17,B17*((0.031/(0.3*'taux 2023'!$D$17))*(B17-1.1*'taux 2023'!$D$17))))</f>
        <v>3100</v>
      </c>
      <c r="D17" s="24">
        <f>IF(B17="","",(B17+N17)*'taux 2023'!$D$28)</f>
        <v>12985.823839285627</v>
      </c>
      <c r="E17" s="24">
        <f>IF(B17="","",(B17+N17)*'taux 2023'!$D$29)</f>
        <v>705.7512956133494</v>
      </c>
      <c r="F17" s="118">
        <f>IF($B$17&lt;='taux 2023'!$C$42,'calcul assurance maladie'!$K$4,IF(AND($B$17&lt;='taux 2023'!$C$41,B17&gt;'taux 2023'!$C$42),$B$17*'calcul assurance maladie'!$I$10,IF($B$17&gt;'taux 2023'!$C$41,'calcul assurance maladie'!$K$8,"")))</f>
        <v>7199.999999999999</v>
      </c>
      <c r="G17" s="118">
        <f>IF(B17&lt;='taux 2023'!$C$42,'taux 2023'!$C$42*'taux 2023'!$D$41,IF(B17&lt;='taux 2023'!$C$41,B17*'taux 2023'!$D$41,'taux 2023'!$C$41*'taux 2023'!$D$41))</f>
        <v>850.0000000000001</v>
      </c>
      <c r="H17" s="24">
        <f>IF(B17&lt;='taux 2023'!$C$46,('taux 2023'!$C$46*'taux 2023'!$D$47),IF(B17&lt;='taux 2023'!$C$47,(B17*'taux 2023'!$D$47),('taux 2023'!$C$47*'taux 2023'!$D$47)+((B17-'taux 2023'!$C$47)*'taux 2023'!$D$48)))</f>
        <v>8144.628</v>
      </c>
      <c r="I17" s="24">
        <f>IF(B17&lt;='taux 2023'!$C$58,B17*'taux 2023'!$D$58,IF(B17&lt;='taux 2023'!$C$59,('taux 2023'!$C$58*'taux 2023'!$D$58)+((B17-'taux 2023'!$C$58)*'taux 2023'!$D$59),('taux 2023'!$C$58*'taux 2023'!$D$58)+(('taux 2023'!$C$59-'taux 2023'!$C$58)*'taux 2023'!$D$59)))</f>
        <v>7592.16</v>
      </c>
      <c r="J17" s="24">
        <f>IF(B17&lt;='taux 2023'!$C$67,'taux 2023'!$C$67*'taux 2023'!$D$68,IF(B17&lt;='taux 2023'!$C$68,B17*'taux 2023'!$D$68,'taux 2023'!$C$68*'taux 2023'!$D$68))</f>
        <v>571.896</v>
      </c>
      <c r="K17" s="24">
        <f>IF(B17&lt;='taux 2023'!$C$53,B17*'taux 2023'!$D$53,IF(B17&lt;='taux 2023'!$C$54,('taux 2023'!$C$53*'taux 2023'!$D$53)+((B17-'taux 2023'!$C$53)*'taux 2023'!$D$54),('taux 2023'!$C$53*'taux 2023'!$D$53)+(('taux 2023'!$C$54-'taux 2023'!$C$53)*'taux 2023'!$D$54)))</f>
        <v>7592.16</v>
      </c>
      <c r="L17" s="24">
        <f>IF(B17&lt;='taux 2023'!$C$63,'taux 2023'!$C$63*'taux 2023'!$D$64,IF(B17&lt;='taux 2023'!$C$64,B17*'taux 2023'!$D$64,'taux 2023'!$C$64*'taux 2023'!$D$64))</f>
        <v>571.896</v>
      </c>
      <c r="M17" s="24">
        <f>SUM(C17:J17)</f>
        <v>41150.25913489897</v>
      </c>
      <c r="N17" s="24">
        <f>SUM(C17:J17)</f>
        <v>41150.25913489897</v>
      </c>
      <c r="O17" s="125"/>
      <c r="P17" s="125"/>
      <c r="Q17" s="125"/>
    </row>
    <row r="18" spans="2:14" ht="12.75"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2.75">
      <c r="B19" s="10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ht="12.75">
      <c r="B20" s="10" t="s">
        <v>38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ht="12.75"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ht="12.75"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2.75"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ht="12.75"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 ht="12.75"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ht="12.75"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ht="12.75"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ht="12.75">
      <c r="N28" s="10"/>
    </row>
    <row r="29" ht="12.75">
      <c r="N29" s="10"/>
    </row>
  </sheetData>
  <sheetProtection password="DCA4" sheet="1" selectLockedCells="1"/>
  <mergeCells count="6">
    <mergeCell ref="C8:L8"/>
    <mergeCell ref="C10:L11"/>
    <mergeCell ref="M10:N11"/>
    <mergeCell ref="I12:J12"/>
    <mergeCell ref="I13:J13"/>
    <mergeCell ref="K13:L13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60" r:id="rId2"/>
  <headerFooter alignWithMargins="0">
    <oddFooter>&amp;CPage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10"/>
  <sheetViews>
    <sheetView zoomScalePageLayoutView="0" workbookViewId="0" topLeftCell="A1">
      <selection activeCell="H12" sqref="H12"/>
    </sheetView>
  </sheetViews>
  <sheetFormatPr defaultColWidth="11.421875" defaultRowHeight="12.75"/>
  <cols>
    <col min="10" max="10" width="14.8515625" style="0" customWidth="1"/>
    <col min="11" max="11" width="13.00390625" style="0" bestFit="1" customWidth="1"/>
  </cols>
  <sheetData>
    <row r="3" spans="3:11" ht="15.75">
      <c r="C3" s="235" t="s">
        <v>162</v>
      </c>
      <c r="D3" s="235"/>
      <c r="E3" s="235"/>
      <c r="F3" s="236" t="s">
        <v>163</v>
      </c>
      <c r="G3" s="236"/>
      <c r="H3" s="236"/>
      <c r="I3" s="236"/>
      <c r="J3" s="236"/>
      <c r="K3" s="236"/>
    </row>
    <row r="4" spans="3:12" ht="15.75">
      <c r="C4" s="237" t="s">
        <v>158</v>
      </c>
      <c r="D4" s="238"/>
      <c r="E4" s="239"/>
      <c r="F4" s="240" t="s">
        <v>201</v>
      </c>
      <c r="G4" s="241"/>
      <c r="H4" s="241"/>
      <c r="I4" s="241"/>
      <c r="J4" s="242"/>
      <c r="K4" s="136">
        <f>IF('calcul cot. 2023'!$B$17&lt;='taux 2023'!$C$42,'taux 2023'!D35*'taux 2023'!C42,0)</f>
        <v>0</v>
      </c>
      <c r="L4" t="str">
        <f>"Forfait "&amp;ROUND('taux 2023'!D35*'taux 2023'!C42,0)&amp;" €"</f>
        <v>Forfait 88 €</v>
      </c>
    </row>
    <row r="5" spans="3:11" ht="15.75">
      <c r="C5" s="237" t="s">
        <v>200</v>
      </c>
      <c r="D5" s="238"/>
      <c r="E5" s="239"/>
      <c r="F5" s="237" t="s">
        <v>212</v>
      </c>
      <c r="G5" s="238"/>
      <c r="H5" s="238"/>
      <c r="I5" s="238"/>
      <c r="J5" s="239"/>
      <c r="K5" s="134">
        <f>IF(AND('calcul cot. 2023'!$B$17&gt;0.4*'taux 2023'!$D$17,'calcul cot. 2023'!$B$17&lt;=0.6*'taux 2023'!$D$17),(((4/(0.2*'taux 2023'!$D$17))*('calcul cot. 2023'!$B$17-(0.4*'taux 2023'!$D$17)))/100)+0.005,"")</f>
      </c>
    </row>
    <row r="6" spans="3:11" ht="15.75">
      <c r="C6" s="237" t="s">
        <v>202</v>
      </c>
      <c r="D6" s="238"/>
      <c r="E6" s="239"/>
      <c r="F6" s="230" t="s">
        <v>213</v>
      </c>
      <c r="G6" s="231"/>
      <c r="H6" s="231"/>
      <c r="I6" s="231"/>
      <c r="J6" s="231"/>
      <c r="K6" s="122">
        <f>IF(AND('calcul cot. 2023'!B17&gt;0.6*'taux 2023'!D17,'calcul cot. 2023'!B17&lt;=1.1*'taux 2023'!D17),(((2.7/(0.5*'taux 2023'!D17))*('calcul cot. 2023'!B17-(0.6*'taux 2023'!D17)))/100)+0.045,"")</f>
      </c>
    </row>
    <row r="7" spans="3:11" ht="15.75">
      <c r="C7" s="229" t="s">
        <v>159</v>
      </c>
      <c r="D7" s="229"/>
      <c r="E7" s="229"/>
      <c r="F7" s="230" t="s">
        <v>160</v>
      </c>
      <c r="G7" s="231"/>
      <c r="H7" s="231"/>
      <c r="I7" s="231"/>
      <c r="J7" s="231"/>
      <c r="K7" s="120">
        <f>IF(AND('calcul cot. 2023'!B17&gt;1.1*'taux 2023'!D17,'calcul cot. 2023'!B17&lt;=5*'taux 2023'!D17),0.072,"")</f>
        <v>0.072</v>
      </c>
    </row>
    <row r="8" spans="3:11" ht="15.75">
      <c r="C8" s="229" t="s">
        <v>161</v>
      </c>
      <c r="D8" s="229"/>
      <c r="E8" s="229"/>
      <c r="F8" s="230" t="s">
        <v>211</v>
      </c>
      <c r="G8" s="231"/>
      <c r="H8" s="231"/>
      <c r="I8" s="231"/>
      <c r="J8" s="231"/>
      <c r="K8" s="121">
        <f>IF('calcul cot. 2023'!$B$17&gt;5*'taux 2023'!$D$17,(('taux 2023'!$D$38*'taux 2023'!$C$41+('calcul cot. 2023'!$B$17-'taux 2023'!$C$41)*'taux 2023'!D39)),"")</f>
      </c>
    </row>
    <row r="9" spans="3:11" ht="15.75">
      <c r="C9" s="119"/>
      <c r="D9" s="119"/>
      <c r="E9" s="119"/>
      <c r="F9" s="119"/>
      <c r="G9" s="119"/>
      <c r="H9" s="119"/>
      <c r="I9" s="119"/>
      <c r="J9" s="119"/>
      <c r="K9" s="119"/>
    </row>
    <row r="10" spans="3:11" ht="18.75">
      <c r="C10" s="119"/>
      <c r="D10" s="119"/>
      <c r="E10" s="119"/>
      <c r="F10" s="232" t="s">
        <v>157</v>
      </c>
      <c r="G10" s="233"/>
      <c r="H10" s="234"/>
      <c r="I10" s="226">
        <f>IF('calcul cot. 2023'!B17="","",IF(K5&lt;&gt;"",K5,IF(K6&lt;&gt;"",K6,IF(K7&lt;&gt;"",K7,""))))</f>
        <v>0.072</v>
      </c>
      <c r="J10" s="227"/>
      <c r="K10" s="228"/>
    </row>
  </sheetData>
  <sheetProtection password="DCA4" sheet="1"/>
  <mergeCells count="14">
    <mergeCell ref="C3:E3"/>
    <mergeCell ref="F3:K3"/>
    <mergeCell ref="C4:E4"/>
    <mergeCell ref="F5:J5"/>
    <mergeCell ref="C6:E6"/>
    <mergeCell ref="F6:J6"/>
    <mergeCell ref="F4:J4"/>
    <mergeCell ref="C5:E5"/>
    <mergeCell ref="I10:K10"/>
    <mergeCell ref="C7:E7"/>
    <mergeCell ref="F7:J7"/>
    <mergeCell ref="C8:E8"/>
    <mergeCell ref="F8:J8"/>
    <mergeCell ref="F10:H1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CGA de cornouaille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gestion Cornouaille</dc:creator>
  <cp:keywords/>
  <dc:description/>
  <cp:lastModifiedBy>Christine ORIET</cp:lastModifiedBy>
  <cp:lastPrinted>2023-02-06T09:31:17Z</cp:lastPrinted>
  <dcterms:created xsi:type="dcterms:W3CDTF">1998-03-05T14:48:33Z</dcterms:created>
  <dcterms:modified xsi:type="dcterms:W3CDTF">2023-02-06T09:48:49Z</dcterms:modified>
  <cp:category/>
  <cp:version/>
  <cp:contentType/>
  <cp:contentStatus/>
</cp:coreProperties>
</file>